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E99B46D9-DCED-4397-8714-64067D1A0D30}" xr6:coauthVersionLast="47" xr6:coauthVersionMax="47" xr10:uidLastSave="{00000000-0000-0000-0000-000000000000}"/>
  <bookViews>
    <workbookView xWindow="-108" yWindow="-108" windowWidth="23256" windowHeight="12456" tabRatio="740" firstSheet="5" activeTab="9" xr2:uid="{00000000-000D-0000-FFFF-FFFF00000000}"/>
  </bookViews>
  <sheets>
    <sheet name="Start Up Costs " sheetId="10" r:id="rId1"/>
    <sheet name="details to upload " sheetId="11" r:id="rId2"/>
    <sheet name="Income Statement Year 1 " sheetId="1" r:id="rId3"/>
    <sheet name="Cash Flow Year 1 " sheetId="4" r:id="rId4"/>
    <sheet name="Balance sheet Year 1" sheetId="7" r:id="rId5"/>
    <sheet name="Income Statement Year 2 " sheetId="2" r:id="rId6"/>
    <sheet name="Cash Flow Year 2" sheetId="5" r:id="rId7"/>
    <sheet name="Balance Sheet Year 2 " sheetId="8" r:id="rId8"/>
    <sheet name="Income Statement Year 3" sheetId="3" r:id="rId9"/>
    <sheet name="Cash Flow Year 3" sheetId="6" r:id="rId10"/>
    <sheet name="Balance Sheet Year 3" sheetId="9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5" i="11" l="1"/>
  <c r="AB15" i="11"/>
  <c r="P15" i="11"/>
  <c r="R15" i="11"/>
  <c r="M16" i="11"/>
  <c r="J16" i="11"/>
  <c r="G16" i="11"/>
  <c r="B14" i="11"/>
  <c r="B18" i="11" s="1"/>
  <c r="E9" i="9" l="1"/>
  <c r="E4" i="9"/>
  <c r="B10" i="9"/>
  <c r="E6" i="9"/>
  <c r="B6" i="9"/>
  <c r="E5" i="9"/>
  <c r="C21" i="6"/>
  <c r="D21" i="6"/>
  <c r="E21" i="6"/>
  <c r="F21" i="6"/>
  <c r="G21" i="6"/>
  <c r="H21" i="6"/>
  <c r="I21" i="6"/>
  <c r="J21" i="6"/>
  <c r="K21" i="6"/>
  <c r="L21" i="6"/>
  <c r="M21" i="6"/>
  <c r="C19" i="6"/>
  <c r="D19" i="6"/>
  <c r="D23" i="6" s="1"/>
  <c r="E19" i="6"/>
  <c r="E23" i="6" s="1"/>
  <c r="F19" i="6"/>
  <c r="F23" i="6" s="1"/>
  <c r="G19" i="6"/>
  <c r="H19" i="6"/>
  <c r="I19" i="6"/>
  <c r="J19" i="6"/>
  <c r="K19" i="6"/>
  <c r="K23" i="6" s="1"/>
  <c r="L19" i="6"/>
  <c r="L23" i="6" s="1"/>
  <c r="M19" i="6"/>
  <c r="M23" i="6" s="1"/>
  <c r="N19" i="6"/>
  <c r="C14" i="6"/>
  <c r="D14" i="6"/>
  <c r="D16" i="6" s="1"/>
  <c r="E14" i="6"/>
  <c r="F14" i="6"/>
  <c r="F16" i="6" s="1"/>
  <c r="F26" i="6" s="1"/>
  <c r="F29" i="6" s="1"/>
  <c r="G14" i="6"/>
  <c r="G16" i="6" s="1"/>
  <c r="G26" i="6" s="1"/>
  <c r="G29" i="6" s="1"/>
  <c r="H14" i="6"/>
  <c r="H16" i="6" s="1"/>
  <c r="I14" i="6"/>
  <c r="J14" i="6"/>
  <c r="K14" i="6"/>
  <c r="L14" i="6"/>
  <c r="M14" i="6"/>
  <c r="N14" i="6"/>
  <c r="N16" i="6" s="1"/>
  <c r="E6" i="6"/>
  <c r="E7" i="6" s="1"/>
  <c r="K6" i="6"/>
  <c r="K7" i="6" s="1"/>
  <c r="B21" i="6"/>
  <c r="B19" i="6"/>
  <c r="B14" i="6"/>
  <c r="B16" i="6" s="1"/>
  <c r="J23" i="6"/>
  <c r="I23" i="6"/>
  <c r="G23" i="6"/>
  <c r="C23" i="6"/>
  <c r="M16" i="6"/>
  <c r="L16" i="6"/>
  <c r="K16" i="6"/>
  <c r="J16" i="6"/>
  <c r="I16" i="6"/>
  <c r="E16" i="6"/>
  <c r="C16" i="6"/>
  <c r="C26" i="6" s="1"/>
  <c r="C29" i="6" s="1"/>
  <c r="M29" i="3"/>
  <c r="L29" i="3"/>
  <c r="K29" i="3"/>
  <c r="J29" i="3"/>
  <c r="I29" i="3"/>
  <c r="H29" i="3"/>
  <c r="G29" i="3"/>
  <c r="F29" i="3"/>
  <c r="E29" i="3"/>
  <c r="D29" i="3"/>
  <c r="C29" i="3"/>
  <c r="B29" i="3"/>
  <c r="N26" i="3"/>
  <c r="N25" i="3"/>
  <c r="N24" i="3"/>
  <c r="E7" i="9" s="1"/>
  <c r="N23" i="3"/>
  <c r="E8" i="9" s="1"/>
  <c r="N22" i="3"/>
  <c r="N21" i="3"/>
  <c r="N16" i="3"/>
  <c r="N13" i="3"/>
  <c r="M11" i="3"/>
  <c r="L11" i="3"/>
  <c r="K11" i="3"/>
  <c r="J11" i="3"/>
  <c r="I11" i="3"/>
  <c r="H11" i="3"/>
  <c r="G11" i="3"/>
  <c r="F11" i="3"/>
  <c r="E11" i="3"/>
  <c r="D11" i="3"/>
  <c r="C11" i="3"/>
  <c r="B11" i="3"/>
  <c r="M10" i="3"/>
  <c r="L10" i="3"/>
  <c r="K10" i="3"/>
  <c r="J10" i="3"/>
  <c r="I10" i="3"/>
  <c r="H10" i="3"/>
  <c r="G10" i="3"/>
  <c r="F10" i="3"/>
  <c r="E10" i="3"/>
  <c r="D10" i="3"/>
  <c r="C10" i="3"/>
  <c r="B10" i="3"/>
  <c r="M9" i="3"/>
  <c r="M12" i="3" s="1"/>
  <c r="M15" i="3" s="1"/>
  <c r="M18" i="3" s="1"/>
  <c r="L9" i="3"/>
  <c r="K9" i="3"/>
  <c r="K12" i="3" s="1"/>
  <c r="K15" i="3" s="1"/>
  <c r="K18" i="3" s="1"/>
  <c r="J9" i="3"/>
  <c r="I9" i="3"/>
  <c r="I12" i="3" s="1"/>
  <c r="I15" i="3" s="1"/>
  <c r="I18" i="3" s="1"/>
  <c r="I31" i="3" s="1"/>
  <c r="I33" i="3" s="1"/>
  <c r="H9" i="3"/>
  <c r="G9" i="3"/>
  <c r="F9" i="3"/>
  <c r="F12" i="3" s="1"/>
  <c r="F15" i="3" s="1"/>
  <c r="F18" i="3" s="1"/>
  <c r="E9" i="3"/>
  <c r="E12" i="3" s="1"/>
  <c r="E15" i="3" s="1"/>
  <c r="E18" i="3" s="1"/>
  <c r="D9" i="3"/>
  <c r="C9" i="3"/>
  <c r="C12" i="3" s="1"/>
  <c r="C15" i="3" s="1"/>
  <c r="C18" i="3" s="1"/>
  <c r="C31" i="3" s="1"/>
  <c r="C33" i="3" s="1"/>
  <c r="B9" i="3"/>
  <c r="B9" i="8"/>
  <c r="D5" i="8"/>
  <c r="B5" i="8"/>
  <c r="D4" i="8"/>
  <c r="C21" i="5"/>
  <c r="D21" i="5"/>
  <c r="E21" i="5"/>
  <c r="F21" i="5"/>
  <c r="G21" i="5"/>
  <c r="H21" i="5"/>
  <c r="I21" i="5"/>
  <c r="J21" i="5"/>
  <c r="K21" i="5"/>
  <c r="L21" i="5"/>
  <c r="L23" i="5" s="1"/>
  <c r="M21" i="5"/>
  <c r="M23" i="5" s="1"/>
  <c r="B21" i="5"/>
  <c r="N19" i="5"/>
  <c r="C19" i="5"/>
  <c r="C23" i="5" s="1"/>
  <c r="D19" i="5"/>
  <c r="D23" i="5" s="1"/>
  <c r="E19" i="5"/>
  <c r="E23" i="5" s="1"/>
  <c r="F19" i="5"/>
  <c r="G19" i="5"/>
  <c r="G23" i="5" s="1"/>
  <c r="H19" i="5"/>
  <c r="I19" i="5"/>
  <c r="J19" i="5"/>
  <c r="J23" i="5" s="1"/>
  <c r="K19" i="5"/>
  <c r="K23" i="5" s="1"/>
  <c r="L19" i="5"/>
  <c r="M19" i="5"/>
  <c r="B19" i="5"/>
  <c r="F14" i="5"/>
  <c r="F16" i="5" s="1"/>
  <c r="G14" i="5"/>
  <c r="H14" i="5"/>
  <c r="H16" i="5" s="1"/>
  <c r="I14" i="5"/>
  <c r="I16" i="5" s="1"/>
  <c r="J14" i="5"/>
  <c r="K14" i="5"/>
  <c r="K16" i="5" s="1"/>
  <c r="L14" i="5"/>
  <c r="M14" i="5"/>
  <c r="M16" i="5" s="1"/>
  <c r="C14" i="5"/>
  <c r="C16" i="5" s="1"/>
  <c r="D14" i="5"/>
  <c r="D16" i="5" s="1"/>
  <c r="E14" i="5"/>
  <c r="E16" i="5" s="1"/>
  <c r="B14" i="5"/>
  <c r="B16" i="5" s="1"/>
  <c r="N14" i="5"/>
  <c r="N16" i="5" s="1"/>
  <c r="L16" i="5"/>
  <c r="I23" i="5"/>
  <c r="G16" i="5"/>
  <c r="J16" i="5"/>
  <c r="M9" i="2"/>
  <c r="L9" i="2"/>
  <c r="K9" i="2"/>
  <c r="J9" i="2"/>
  <c r="I9" i="2"/>
  <c r="H9" i="2"/>
  <c r="G9" i="2"/>
  <c r="F9" i="2"/>
  <c r="E9" i="2"/>
  <c r="D9" i="2"/>
  <c r="C9" i="2"/>
  <c r="B9" i="2"/>
  <c r="M29" i="2"/>
  <c r="L29" i="2"/>
  <c r="K29" i="2"/>
  <c r="J29" i="2"/>
  <c r="I29" i="2"/>
  <c r="H29" i="2"/>
  <c r="G29" i="2"/>
  <c r="F29" i="2"/>
  <c r="E29" i="2"/>
  <c r="D29" i="2"/>
  <c r="C29" i="2"/>
  <c r="B29" i="2"/>
  <c r="N26" i="2"/>
  <c r="N25" i="2"/>
  <c r="N24" i="2"/>
  <c r="N21" i="5" s="1"/>
  <c r="N23" i="5" s="1"/>
  <c r="N23" i="2"/>
  <c r="D7" i="8" s="1"/>
  <c r="N22" i="2"/>
  <c r="D8" i="8" s="1"/>
  <c r="N21" i="2"/>
  <c r="N16" i="2"/>
  <c r="D3" i="8" s="1"/>
  <c r="N13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N26" i="6" l="1"/>
  <c r="N29" i="6" s="1"/>
  <c r="E12" i="9"/>
  <c r="E26" i="6"/>
  <c r="E29" i="6" s="1"/>
  <c r="M6" i="6"/>
  <c r="M7" i="6" s="1"/>
  <c r="N21" i="6"/>
  <c r="N23" i="6" s="1"/>
  <c r="K26" i="5"/>
  <c r="K29" i="5" s="1"/>
  <c r="D6" i="8"/>
  <c r="D11" i="8" s="1"/>
  <c r="I26" i="6"/>
  <c r="I29" i="6" s="1"/>
  <c r="I6" i="6"/>
  <c r="I7" i="6" s="1"/>
  <c r="M12" i="2"/>
  <c r="M15" i="2" s="1"/>
  <c r="M18" i="2" s="1"/>
  <c r="M31" i="2" s="1"/>
  <c r="M33" i="2" s="1"/>
  <c r="M31" i="3"/>
  <c r="M33" i="3" s="1"/>
  <c r="F23" i="5"/>
  <c r="F26" i="5" s="1"/>
  <c r="F29" i="5" s="1"/>
  <c r="H23" i="5"/>
  <c r="E31" i="3"/>
  <c r="E33" i="3" s="1"/>
  <c r="J26" i="6"/>
  <c r="J29" i="6" s="1"/>
  <c r="K26" i="6"/>
  <c r="K29" i="6" s="1"/>
  <c r="H23" i="6"/>
  <c r="H26" i="6" s="1"/>
  <c r="H29" i="6" s="1"/>
  <c r="F6" i="6"/>
  <c r="G26" i="5"/>
  <c r="G29" i="5" s="1"/>
  <c r="M26" i="6"/>
  <c r="M29" i="6" s="1"/>
  <c r="F7" i="6"/>
  <c r="C6" i="6"/>
  <c r="K31" i="3"/>
  <c r="K33" i="3" s="1"/>
  <c r="C7" i="6"/>
  <c r="B23" i="6"/>
  <c r="B26" i="6" s="1"/>
  <c r="B29" i="6" s="1"/>
  <c r="D26" i="6"/>
  <c r="D29" i="6" s="1"/>
  <c r="L26" i="6"/>
  <c r="L29" i="6" s="1"/>
  <c r="F31" i="3"/>
  <c r="F33" i="3" s="1"/>
  <c r="N29" i="3"/>
  <c r="J12" i="3"/>
  <c r="J15" i="3" s="1"/>
  <c r="N10" i="3"/>
  <c r="B12" i="3"/>
  <c r="B15" i="3" s="1"/>
  <c r="G12" i="3"/>
  <c r="G15" i="3" s="1"/>
  <c r="D12" i="3"/>
  <c r="D15" i="3" s="1"/>
  <c r="H12" i="3"/>
  <c r="H15" i="3" s="1"/>
  <c r="L12" i="3"/>
  <c r="L15" i="3" s="1"/>
  <c r="N11" i="3"/>
  <c r="N9" i="3"/>
  <c r="M26" i="5"/>
  <c r="M29" i="5" s="1"/>
  <c r="D26" i="5"/>
  <c r="D29" i="5" s="1"/>
  <c r="B23" i="5"/>
  <c r="B26" i="5" s="1"/>
  <c r="B29" i="5" s="1"/>
  <c r="N26" i="5"/>
  <c r="N29" i="5" s="1"/>
  <c r="L26" i="5"/>
  <c r="L29" i="5" s="1"/>
  <c r="C26" i="5"/>
  <c r="C29" i="5" s="1"/>
  <c r="H26" i="5"/>
  <c r="H29" i="5" s="1"/>
  <c r="I26" i="5"/>
  <c r="I29" i="5" s="1"/>
  <c r="E26" i="5"/>
  <c r="E29" i="5" s="1"/>
  <c r="J26" i="5"/>
  <c r="J29" i="5" s="1"/>
  <c r="K12" i="2"/>
  <c r="K15" i="2" s="1"/>
  <c r="J12" i="2"/>
  <c r="J15" i="2" s="1"/>
  <c r="I12" i="2"/>
  <c r="I15" i="2" s="1"/>
  <c r="G12" i="2"/>
  <c r="G15" i="2" s="1"/>
  <c r="F12" i="2"/>
  <c r="F15" i="2" s="1"/>
  <c r="E12" i="2"/>
  <c r="E15" i="2" s="1"/>
  <c r="C12" i="2"/>
  <c r="C15" i="2" s="1"/>
  <c r="N29" i="2"/>
  <c r="N9" i="2"/>
  <c r="N10" i="2"/>
  <c r="N11" i="2"/>
  <c r="B12" i="2"/>
  <c r="D12" i="2"/>
  <c r="D15" i="2" s="1"/>
  <c r="H12" i="2"/>
  <c r="H15" i="2" s="1"/>
  <c r="L12" i="2"/>
  <c r="L15" i="2" s="1"/>
  <c r="B15" i="2"/>
  <c r="B6" i="5" s="1"/>
  <c r="B7" i="5" s="1"/>
  <c r="B9" i="5" s="1"/>
  <c r="B28" i="5" s="1"/>
  <c r="M12" i="1"/>
  <c r="M11" i="1"/>
  <c r="M10" i="1"/>
  <c r="L12" i="1"/>
  <c r="L11" i="1"/>
  <c r="L10" i="1"/>
  <c r="K12" i="1"/>
  <c r="K11" i="1"/>
  <c r="K10" i="1"/>
  <c r="J12" i="1"/>
  <c r="J11" i="1"/>
  <c r="J10" i="1"/>
  <c r="I12" i="1"/>
  <c r="I11" i="1"/>
  <c r="I10" i="1"/>
  <c r="H12" i="1"/>
  <c r="H11" i="1"/>
  <c r="H10" i="1"/>
  <c r="G12" i="1"/>
  <c r="G11" i="1"/>
  <c r="G10" i="1"/>
  <c r="F12" i="1"/>
  <c r="F11" i="1"/>
  <c r="F10" i="1"/>
  <c r="E12" i="1"/>
  <c r="E11" i="1"/>
  <c r="E10" i="1"/>
  <c r="D12" i="1"/>
  <c r="D11" i="1"/>
  <c r="D10" i="1"/>
  <c r="C12" i="1"/>
  <c r="C11" i="1"/>
  <c r="C10" i="1"/>
  <c r="C13" i="1" s="1"/>
  <c r="B11" i="1"/>
  <c r="B12" i="1"/>
  <c r="N12" i="1" s="1"/>
  <c r="B10" i="1"/>
  <c r="N10" i="1" s="1"/>
  <c r="E18" i="2" l="1"/>
  <c r="E31" i="2" s="1"/>
  <c r="E33" i="2" s="1"/>
  <c r="E6" i="5"/>
  <c r="E7" i="5" s="1"/>
  <c r="N11" i="1"/>
  <c r="G18" i="3"/>
  <c r="G31" i="3" s="1"/>
  <c r="G33" i="3" s="1"/>
  <c r="G6" i="6"/>
  <c r="G7" i="6" s="1"/>
  <c r="I18" i="2"/>
  <c r="I31" i="2" s="1"/>
  <c r="I33" i="2" s="1"/>
  <c r="I6" i="5"/>
  <c r="I7" i="5"/>
  <c r="J18" i="2"/>
  <c r="J31" i="2" s="1"/>
  <c r="J33" i="2" s="1"/>
  <c r="J6" i="5"/>
  <c r="J7" i="5" s="1"/>
  <c r="K18" i="2"/>
  <c r="K31" i="2" s="1"/>
  <c r="K33" i="2" s="1"/>
  <c r="K6" i="5"/>
  <c r="K7" i="5" s="1"/>
  <c r="B11" i="5"/>
  <c r="F18" i="2"/>
  <c r="F31" i="2" s="1"/>
  <c r="F33" i="2" s="1"/>
  <c r="F6" i="5"/>
  <c r="F7" i="5" s="1"/>
  <c r="G18" i="2"/>
  <c r="G31" i="2" s="1"/>
  <c r="G33" i="2" s="1"/>
  <c r="G6" i="5"/>
  <c r="G7" i="5"/>
  <c r="B13" i="1"/>
  <c r="D18" i="2"/>
  <c r="D31" i="2" s="1"/>
  <c r="D33" i="2" s="1"/>
  <c r="D6" i="5"/>
  <c r="D7" i="5" s="1"/>
  <c r="J18" i="3"/>
  <c r="J31" i="3" s="1"/>
  <c r="J33" i="3" s="1"/>
  <c r="J6" i="6"/>
  <c r="J7" i="6" s="1"/>
  <c r="H18" i="3"/>
  <c r="H31" i="3" s="1"/>
  <c r="H33" i="3" s="1"/>
  <c r="H6" i="6"/>
  <c r="H7" i="6" s="1"/>
  <c r="D18" i="3"/>
  <c r="D31" i="3" s="1"/>
  <c r="D33" i="3" s="1"/>
  <c r="D6" i="6"/>
  <c r="D7" i="6" s="1"/>
  <c r="L18" i="2"/>
  <c r="L31" i="2" s="1"/>
  <c r="L33" i="2" s="1"/>
  <c r="L6" i="5"/>
  <c r="L7" i="5"/>
  <c r="B7" i="6"/>
  <c r="B6" i="6"/>
  <c r="H18" i="2"/>
  <c r="H31" i="2" s="1"/>
  <c r="H33" i="2" s="1"/>
  <c r="H6" i="5"/>
  <c r="H7" i="5"/>
  <c r="M6" i="5"/>
  <c r="M7" i="5" s="1"/>
  <c r="C18" i="2"/>
  <c r="C31" i="2" s="1"/>
  <c r="C33" i="2" s="1"/>
  <c r="C6" i="5"/>
  <c r="C7" i="5"/>
  <c r="L18" i="3"/>
  <c r="L31" i="3" s="1"/>
  <c r="L33" i="3" s="1"/>
  <c r="L6" i="6"/>
  <c r="L7" i="6" s="1"/>
  <c r="N12" i="3"/>
  <c r="B18" i="3"/>
  <c r="B31" i="3" s="1"/>
  <c r="N15" i="3"/>
  <c r="B31" i="5"/>
  <c r="B33" i="5" s="1"/>
  <c r="C3" i="5" s="1"/>
  <c r="N12" i="2"/>
  <c r="B18" i="2"/>
  <c r="B31" i="2" s="1"/>
  <c r="N15" i="2"/>
  <c r="M13" i="1"/>
  <c r="L13" i="1"/>
  <c r="K13" i="1"/>
  <c r="I13" i="1"/>
  <c r="H13" i="1"/>
  <c r="G13" i="1"/>
  <c r="F13" i="1"/>
  <c r="E13" i="1"/>
  <c r="J13" i="1"/>
  <c r="D13" i="1"/>
  <c r="N26" i="1"/>
  <c r="E6" i="7"/>
  <c r="E5" i="7"/>
  <c r="B10" i="7"/>
  <c r="B6" i="7"/>
  <c r="N18" i="3" l="1"/>
  <c r="N6" i="6"/>
  <c r="B4" i="9" s="1"/>
  <c r="N7" i="6"/>
  <c r="B5" i="9" s="1"/>
  <c r="C9" i="5"/>
  <c r="C11" i="5" s="1"/>
  <c r="B9" i="6"/>
  <c r="N31" i="3"/>
  <c r="N33" i="3" s="1"/>
  <c r="B33" i="3"/>
  <c r="N18" i="2"/>
  <c r="N6" i="5"/>
  <c r="B3" i="8" s="1"/>
  <c r="B33" i="2"/>
  <c r="N31" i="2"/>
  <c r="N33" i="2" s="1"/>
  <c r="C19" i="4"/>
  <c r="D19" i="4"/>
  <c r="E19" i="4"/>
  <c r="F19" i="4"/>
  <c r="G19" i="4"/>
  <c r="H19" i="4"/>
  <c r="I19" i="4"/>
  <c r="J19" i="4"/>
  <c r="K19" i="4"/>
  <c r="L19" i="4"/>
  <c r="M19" i="4"/>
  <c r="C21" i="4"/>
  <c r="D21" i="4"/>
  <c r="E21" i="4"/>
  <c r="F21" i="4"/>
  <c r="G21" i="4"/>
  <c r="H21" i="4"/>
  <c r="I21" i="4"/>
  <c r="J21" i="4"/>
  <c r="K21" i="4"/>
  <c r="L21" i="4"/>
  <c r="M21" i="4"/>
  <c r="D14" i="4"/>
  <c r="E14" i="4"/>
  <c r="F14" i="4"/>
  <c r="G14" i="4"/>
  <c r="H14" i="4"/>
  <c r="I14" i="4"/>
  <c r="J14" i="4"/>
  <c r="K14" i="4"/>
  <c r="L14" i="4"/>
  <c r="M14" i="4"/>
  <c r="B14" i="4"/>
  <c r="C14" i="4"/>
  <c r="B21" i="4"/>
  <c r="B19" i="4"/>
  <c r="N23" i="1"/>
  <c r="E9" i="7" s="1"/>
  <c r="N24" i="1"/>
  <c r="E8" i="7" s="1"/>
  <c r="N25" i="1"/>
  <c r="N27" i="1"/>
  <c r="N22" i="1"/>
  <c r="N19" i="4" s="1"/>
  <c r="M30" i="1"/>
  <c r="C30" i="1"/>
  <c r="D30" i="1"/>
  <c r="E30" i="1"/>
  <c r="F30" i="1"/>
  <c r="G30" i="1"/>
  <c r="H30" i="1"/>
  <c r="I30" i="1"/>
  <c r="J30" i="1"/>
  <c r="K30" i="1"/>
  <c r="L30" i="1"/>
  <c r="N17" i="1"/>
  <c r="C16" i="1"/>
  <c r="D16" i="1"/>
  <c r="E16" i="1"/>
  <c r="F16" i="1"/>
  <c r="G16" i="1"/>
  <c r="H16" i="1"/>
  <c r="I16" i="1"/>
  <c r="J16" i="1"/>
  <c r="K16" i="1"/>
  <c r="L16" i="1"/>
  <c r="M16" i="1"/>
  <c r="N14" i="1"/>
  <c r="B12" i="9" l="1"/>
  <c r="E15" i="9" s="1"/>
  <c r="C28" i="5"/>
  <c r="C31" i="5" s="1"/>
  <c r="C33" i="5" s="1"/>
  <c r="D3" i="5" s="1"/>
  <c r="D9" i="5" s="1"/>
  <c r="D11" i="5" s="1"/>
  <c r="B11" i="6"/>
  <c r="B28" i="6"/>
  <c r="B31" i="6" s="1"/>
  <c r="B33" i="6" s="1"/>
  <c r="C3" i="6" s="1"/>
  <c r="C9" i="6" s="1"/>
  <c r="N7" i="5"/>
  <c r="B4" i="8" s="1"/>
  <c r="B11" i="8" s="1"/>
  <c r="D14" i="8" s="1"/>
  <c r="D15" i="8" s="1"/>
  <c r="K19" i="1"/>
  <c r="K32" i="1" s="1"/>
  <c r="K34" i="1" s="1"/>
  <c r="K6" i="4"/>
  <c r="K7" i="4" s="1"/>
  <c r="G19" i="1"/>
  <c r="G32" i="1" s="1"/>
  <c r="G34" i="1" s="1"/>
  <c r="G6" i="4"/>
  <c r="G7" i="4" s="1"/>
  <c r="J19" i="1"/>
  <c r="J32" i="1" s="1"/>
  <c r="J34" i="1" s="1"/>
  <c r="J6" i="4"/>
  <c r="J7" i="4" s="1"/>
  <c r="F19" i="1"/>
  <c r="F32" i="1" s="1"/>
  <c r="F34" i="1" s="1"/>
  <c r="F6" i="4"/>
  <c r="F7" i="4" s="1"/>
  <c r="N14" i="4"/>
  <c r="N16" i="4" s="1"/>
  <c r="E4" i="7"/>
  <c r="M19" i="1"/>
  <c r="M32" i="1" s="1"/>
  <c r="M34" i="1" s="1"/>
  <c r="M6" i="4"/>
  <c r="M7" i="4" s="1"/>
  <c r="I19" i="1"/>
  <c r="I32" i="1" s="1"/>
  <c r="I34" i="1" s="1"/>
  <c r="I6" i="4"/>
  <c r="I7" i="4" s="1"/>
  <c r="E19" i="1"/>
  <c r="E32" i="1" s="1"/>
  <c r="E34" i="1" s="1"/>
  <c r="E6" i="4"/>
  <c r="E7" i="4" s="1"/>
  <c r="L19" i="1"/>
  <c r="L32" i="1" s="1"/>
  <c r="L34" i="1" s="1"/>
  <c r="L6" i="4"/>
  <c r="L7" i="4" s="1"/>
  <c r="H19" i="1"/>
  <c r="H32" i="1" s="1"/>
  <c r="H34" i="1" s="1"/>
  <c r="H6" i="4"/>
  <c r="H7" i="4" s="1"/>
  <c r="D19" i="1"/>
  <c r="D32" i="1" s="1"/>
  <c r="D34" i="1" s="1"/>
  <c r="D6" i="4"/>
  <c r="E7" i="7"/>
  <c r="N21" i="4"/>
  <c r="N23" i="4" s="1"/>
  <c r="C19" i="1"/>
  <c r="C32" i="1" s="1"/>
  <c r="C34" i="1" s="1"/>
  <c r="C6" i="4"/>
  <c r="B30" i="1"/>
  <c r="N30" i="1" s="1"/>
  <c r="C11" i="6" l="1"/>
  <c r="C28" i="6"/>
  <c r="C31" i="6" s="1"/>
  <c r="C33" i="6" s="1"/>
  <c r="D3" i="6" s="1"/>
  <c r="D9" i="6" s="1"/>
  <c r="C7" i="4"/>
  <c r="D28" i="5"/>
  <c r="D31" i="5" s="1"/>
  <c r="D33" i="5" s="1"/>
  <c r="E3" i="5" s="1"/>
  <c r="E9" i="5" s="1"/>
  <c r="E28" i="5" s="1"/>
  <c r="E31" i="5" s="1"/>
  <c r="E33" i="5" s="1"/>
  <c r="F3" i="5" s="1"/>
  <c r="F9" i="5" s="1"/>
  <c r="F11" i="5" s="1"/>
  <c r="D7" i="4"/>
  <c r="E12" i="7"/>
  <c r="N26" i="4"/>
  <c r="N29" i="4" s="1"/>
  <c r="B14" i="10"/>
  <c r="B18" i="10" s="1"/>
  <c r="F28" i="5" l="1"/>
  <c r="F31" i="5" s="1"/>
  <c r="F33" i="5" s="1"/>
  <c r="G3" i="5" s="1"/>
  <c r="G9" i="5" s="1"/>
  <c r="G11" i="5" s="1"/>
  <c r="D11" i="6"/>
  <c r="D28" i="6"/>
  <c r="D31" i="6" s="1"/>
  <c r="D33" i="6" s="1"/>
  <c r="E3" i="6" s="1"/>
  <c r="E9" i="6" s="1"/>
  <c r="E11" i="5"/>
  <c r="C23" i="4"/>
  <c r="D23" i="4"/>
  <c r="E23" i="4"/>
  <c r="F23" i="4"/>
  <c r="G23" i="4"/>
  <c r="H23" i="4"/>
  <c r="I23" i="4"/>
  <c r="J23" i="4"/>
  <c r="K23" i="4"/>
  <c r="L23" i="4"/>
  <c r="M23" i="4"/>
  <c r="C16" i="4"/>
  <c r="D16" i="4"/>
  <c r="E16" i="4"/>
  <c r="F16" i="4"/>
  <c r="G16" i="4"/>
  <c r="H16" i="4"/>
  <c r="I16" i="4"/>
  <c r="J16" i="4"/>
  <c r="K16" i="4"/>
  <c r="L16" i="4"/>
  <c r="M16" i="4"/>
  <c r="B23" i="4"/>
  <c r="B16" i="4"/>
  <c r="E28" i="6" l="1"/>
  <c r="E31" i="6" s="1"/>
  <c r="E33" i="6" s="1"/>
  <c r="F3" i="6" s="1"/>
  <c r="F9" i="6" s="1"/>
  <c r="E11" i="6"/>
  <c r="G28" i="5"/>
  <c r="G31" i="5" s="1"/>
  <c r="G33" i="5" s="1"/>
  <c r="H3" i="5" s="1"/>
  <c r="H9" i="5" s="1"/>
  <c r="H11" i="5" s="1"/>
  <c r="K26" i="4"/>
  <c r="K29" i="4" s="1"/>
  <c r="G26" i="4"/>
  <c r="G29" i="4" s="1"/>
  <c r="C26" i="4"/>
  <c r="C29" i="4" s="1"/>
  <c r="M26" i="4"/>
  <c r="M29" i="4" s="1"/>
  <c r="I26" i="4"/>
  <c r="I29" i="4" s="1"/>
  <c r="E26" i="4"/>
  <c r="E29" i="4" s="1"/>
  <c r="J26" i="4"/>
  <c r="J29" i="4" s="1"/>
  <c r="F26" i="4"/>
  <c r="F29" i="4" s="1"/>
  <c r="L26" i="4"/>
  <c r="L29" i="4" s="1"/>
  <c r="H26" i="4"/>
  <c r="H29" i="4" s="1"/>
  <c r="D26" i="4"/>
  <c r="D29" i="4" s="1"/>
  <c r="B26" i="4"/>
  <c r="B29" i="4" s="1"/>
  <c r="F11" i="6" l="1"/>
  <c r="F28" i="6"/>
  <c r="F31" i="6" s="1"/>
  <c r="F33" i="6" s="1"/>
  <c r="G3" i="6" s="1"/>
  <c r="G9" i="6" s="1"/>
  <c r="H28" i="5"/>
  <c r="H31" i="5" s="1"/>
  <c r="H33" i="5" s="1"/>
  <c r="I3" i="5" s="1"/>
  <c r="I9" i="5" s="1"/>
  <c r="I28" i="5" s="1"/>
  <c r="I31" i="5" s="1"/>
  <c r="I33" i="5" s="1"/>
  <c r="J3" i="5" s="1"/>
  <c r="J9" i="5" s="1"/>
  <c r="N13" i="1"/>
  <c r="B16" i="1"/>
  <c r="G28" i="6" l="1"/>
  <c r="G31" i="6" s="1"/>
  <c r="G33" i="6" s="1"/>
  <c r="H3" i="6" s="1"/>
  <c r="H9" i="6" s="1"/>
  <c r="G11" i="6"/>
  <c r="I11" i="5"/>
  <c r="J11" i="5"/>
  <c r="J28" i="5"/>
  <c r="J31" i="5" s="1"/>
  <c r="J33" i="5" s="1"/>
  <c r="K3" i="5" s="1"/>
  <c r="K9" i="5" s="1"/>
  <c r="N16" i="1"/>
  <c r="N19" i="1" s="1"/>
  <c r="B6" i="4"/>
  <c r="B19" i="1"/>
  <c r="B32" i="1" s="1"/>
  <c r="B9" i="4" l="1"/>
  <c r="H28" i="6"/>
  <c r="H31" i="6" s="1"/>
  <c r="H33" i="6" s="1"/>
  <c r="I3" i="6" s="1"/>
  <c r="I9" i="6" s="1"/>
  <c r="H11" i="6"/>
  <c r="K11" i="5"/>
  <c r="K28" i="5"/>
  <c r="K31" i="5" s="1"/>
  <c r="K33" i="5" s="1"/>
  <c r="L3" i="5" s="1"/>
  <c r="L9" i="5" s="1"/>
  <c r="N6" i="4"/>
  <c r="N7" i="4" s="1"/>
  <c r="B5" i="7" s="1"/>
  <c r="B7" i="4"/>
  <c r="N32" i="1"/>
  <c r="N34" i="1" s="1"/>
  <c r="B34" i="1"/>
  <c r="I11" i="6" l="1"/>
  <c r="I28" i="6"/>
  <c r="I31" i="6" s="1"/>
  <c r="I33" i="6" s="1"/>
  <c r="J3" i="6" s="1"/>
  <c r="J9" i="6" s="1"/>
  <c r="L11" i="5"/>
  <c r="L28" i="5"/>
  <c r="L31" i="5" s="1"/>
  <c r="L33" i="5" s="1"/>
  <c r="M3" i="5" s="1"/>
  <c r="M9" i="5" s="1"/>
  <c r="B4" i="7"/>
  <c r="B12" i="7" s="1"/>
  <c r="E15" i="7" s="1"/>
  <c r="B11" i="4"/>
  <c r="B28" i="4"/>
  <c r="B31" i="4" s="1"/>
  <c r="B33" i="4" s="1"/>
  <c r="C3" i="4" s="1"/>
  <c r="J11" i="6" l="1"/>
  <c r="J28" i="6"/>
  <c r="J31" i="6" s="1"/>
  <c r="J33" i="6" s="1"/>
  <c r="K3" i="6" s="1"/>
  <c r="K9" i="6" s="1"/>
  <c r="C9" i="4"/>
  <c r="C28" i="4" s="1"/>
  <c r="C31" i="4" s="1"/>
  <c r="C33" i="4" s="1"/>
  <c r="D3" i="4" s="1"/>
  <c r="M28" i="5"/>
  <c r="M31" i="5" s="1"/>
  <c r="M33" i="5" s="1"/>
  <c r="N3" i="5" s="1"/>
  <c r="M11" i="5"/>
  <c r="D9" i="4" l="1"/>
  <c r="D28" i="4" s="1"/>
  <c r="D31" i="4" s="1"/>
  <c r="D33" i="4" s="1"/>
  <c r="E3" i="4" s="1"/>
  <c r="E9" i="4" s="1"/>
  <c r="C11" i="4"/>
  <c r="K11" i="6"/>
  <c r="K28" i="6"/>
  <c r="K31" i="6" s="1"/>
  <c r="K33" i="6" s="1"/>
  <c r="L3" i="6" s="1"/>
  <c r="L9" i="6" s="1"/>
  <c r="N9" i="5"/>
  <c r="N28" i="5" s="1"/>
  <c r="N31" i="5" s="1"/>
  <c r="N33" i="5" s="1"/>
  <c r="L28" i="6" l="1"/>
  <c r="L31" i="6" s="1"/>
  <c r="L33" i="6" s="1"/>
  <c r="M3" i="6" s="1"/>
  <c r="M9" i="6" s="1"/>
  <c r="L11" i="6"/>
  <c r="E28" i="4"/>
  <c r="E31" i="4" s="1"/>
  <c r="E33" i="4" s="1"/>
  <c r="F3" i="4" s="1"/>
  <c r="F9" i="4" s="1"/>
  <c r="E11" i="4"/>
  <c r="D11" i="4"/>
  <c r="N11" i="5"/>
  <c r="F28" i="4" l="1"/>
  <c r="F31" i="4" s="1"/>
  <c r="F33" i="4" s="1"/>
  <c r="G3" i="4" s="1"/>
  <c r="G9" i="4" s="1"/>
  <c r="F11" i="4"/>
  <c r="M28" i="6"/>
  <c r="M31" i="6" s="1"/>
  <c r="M33" i="6" s="1"/>
  <c r="N3" i="6" s="1"/>
  <c r="N9" i="6" s="1"/>
  <c r="N28" i="6" s="1"/>
  <c r="N31" i="6" s="1"/>
  <c r="N33" i="6" s="1"/>
  <c r="M11" i="6"/>
  <c r="G28" i="4" l="1"/>
  <c r="G31" i="4" s="1"/>
  <c r="G33" i="4" s="1"/>
  <c r="G11" i="4"/>
  <c r="N11" i="6"/>
  <c r="H3" i="4" l="1"/>
  <c r="H9" i="4" s="1"/>
  <c r="H28" i="4" s="1"/>
  <c r="H31" i="4" s="1"/>
  <c r="H33" i="4" s="1"/>
  <c r="I3" i="4" s="1"/>
  <c r="I9" i="4" s="1"/>
  <c r="I28" i="4" l="1"/>
  <c r="I31" i="4" s="1"/>
  <c r="I33" i="4" s="1"/>
  <c r="J3" i="4" s="1"/>
  <c r="J9" i="4" s="1"/>
  <c r="I11" i="4"/>
  <c r="H11" i="4"/>
  <c r="J28" i="4" l="1"/>
  <c r="J31" i="4" s="1"/>
  <c r="J33" i="4" s="1"/>
  <c r="K3" i="4" s="1"/>
  <c r="K9" i="4" s="1"/>
  <c r="J11" i="4"/>
  <c r="K28" i="4" l="1"/>
  <c r="K31" i="4" s="1"/>
  <c r="K33" i="4" s="1"/>
  <c r="L3" i="4" s="1"/>
  <c r="L9" i="4" s="1"/>
  <c r="K11" i="4"/>
  <c r="L28" i="4" l="1"/>
  <c r="L31" i="4" s="1"/>
  <c r="L33" i="4" s="1"/>
  <c r="M3" i="4" s="1"/>
  <c r="M9" i="4" s="1"/>
  <c r="L11" i="4"/>
  <c r="M28" i="4" l="1"/>
  <c r="M31" i="4" s="1"/>
  <c r="M33" i="4" s="1"/>
  <c r="N3" i="4" s="1"/>
  <c r="M11" i="4"/>
  <c r="N9" i="4" l="1"/>
  <c r="N28" i="4" s="1"/>
  <c r="N31" i="4" s="1"/>
  <c r="N33" i="4" s="1"/>
  <c r="N11" i="4"/>
</calcChain>
</file>

<file path=xl/sharedStrings.xml><?xml version="1.0" encoding="utf-8"?>
<sst xmlns="http://schemas.openxmlformats.org/spreadsheetml/2006/main" count="585" uniqueCount="143">
  <si>
    <t xml:space="preserve">Income Statement Year 1 </t>
  </si>
  <si>
    <t>Income Statement Year 2</t>
  </si>
  <si>
    <t>Income Statement Year 3</t>
  </si>
  <si>
    <t>Cash Flow Year 2</t>
  </si>
  <si>
    <t xml:space="preserve">Balance Sheet Year 1 </t>
  </si>
  <si>
    <t>Balance Sheet Year 2</t>
  </si>
  <si>
    <t>Balance Sheet Year 3</t>
  </si>
  <si>
    <t xml:space="preserve">Revenue </t>
  </si>
  <si>
    <t xml:space="preserve">Month 1 </t>
  </si>
  <si>
    <t xml:space="preserve">Month 2 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</si>
  <si>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</si>
  <si>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</si>
  <si>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</si>
  <si>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</si>
  <si>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</si>
  <si>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</si>
  <si>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</si>
  <si>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</si>
  <si>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</si>
  <si>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</si>
  <si>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Annual Total </t>
  </si>
  <si>
    <t xml:space="preserve">Start Up Costs </t>
  </si>
  <si>
    <t xml:space="preserve">Owner Contributions </t>
  </si>
  <si>
    <t>Loan A</t>
  </si>
  <si>
    <t xml:space="preserve">Equipment </t>
  </si>
  <si>
    <t xml:space="preserve">Inventory </t>
  </si>
  <si>
    <t>Marketing</t>
  </si>
  <si>
    <t>Website</t>
  </si>
  <si>
    <t xml:space="preserve">Capital </t>
  </si>
  <si>
    <t xml:space="preserve">Funding Sources </t>
  </si>
  <si>
    <t xml:space="preserve">Total Start Up Costs </t>
  </si>
  <si>
    <t>Wages</t>
  </si>
  <si>
    <t xml:space="preserve">Advertising </t>
  </si>
  <si>
    <t>Supplies</t>
  </si>
  <si>
    <t xml:space="preserve">Interest Expense </t>
  </si>
  <si>
    <t xml:space="preserve">Add expenses as you go below by inserting rows </t>
  </si>
  <si>
    <t xml:space="preserve">Total Expenses </t>
  </si>
  <si>
    <t xml:space="preserve">Estimated Income Tax % </t>
  </si>
  <si>
    <t>Net Profit After Tax</t>
  </si>
  <si>
    <t>Income Statement (Profit &amp; Loss Statement)</t>
  </si>
  <si>
    <t>Format Requirements:</t>
  </si>
  <si>
    <t>COGS</t>
  </si>
  <si>
    <t>Net Income Before Tax</t>
  </si>
  <si>
    <t xml:space="preserve">Total Revenue </t>
  </si>
  <si>
    <t xml:space="preserve">Operating </t>
  </si>
  <si>
    <t xml:space="preserve">Gross Profit </t>
  </si>
  <si>
    <r>
      <t>Ensure the equation </t>
    </r>
    <r>
      <rPr>
        <b/>
        <sz val="12"/>
        <color rgb="FF000000"/>
        <rFont val="Calibri"/>
        <family val="2"/>
        <scheme val="minor"/>
      </rPr>
      <t>Assets = Liabilities + Equity</t>
    </r>
    <r>
      <rPr>
        <sz val="12"/>
        <color rgb="FF000000"/>
        <rFont val="Calibri"/>
        <family val="2"/>
        <scheme val="minor"/>
      </rPr>
      <t> holds for every month.</t>
    </r>
  </si>
  <si>
    <r>
      <t>Total Current Assets:</t>
    </r>
    <r>
      <rPr>
        <sz val="12"/>
        <color rgb="FF000000"/>
        <rFont val="Calibri"/>
        <family val="2"/>
        <scheme val="minor"/>
      </rPr>
      <t> </t>
    </r>
    <r>
      <rPr>
        <sz val="10"/>
        <color rgb="FF000000"/>
        <rFont val="Arial Unicode MS"/>
        <family val="2"/>
      </rPr>
      <t>=SUM(B3:B7)</t>
    </r>
    <r>
      <rPr>
        <sz val="12"/>
        <color rgb="FF000000"/>
        <rFont val="Calibri"/>
        <family val="2"/>
        <scheme val="minor"/>
      </rPr>
      <t> </t>
    </r>
    <r>
      <rPr>
        <i/>
        <sz val="12"/>
        <color rgb="FF000000"/>
        <rFont val="Calibri"/>
        <family val="2"/>
        <scheme val="minor"/>
      </rPr>
      <t>(Sum of cash, receivables, inventory, etc.)</t>
    </r>
  </si>
  <si>
    <r>
      <t>Total Fixed Assets:</t>
    </r>
    <r>
      <rPr>
        <sz val="12"/>
        <color rgb="FF000000"/>
        <rFont val="Calibri"/>
        <family val="2"/>
        <scheme val="minor"/>
      </rPr>
      <t> </t>
    </r>
    <r>
      <rPr>
        <sz val="10"/>
        <color rgb="FF000000"/>
        <rFont val="Arial Unicode MS"/>
        <family val="2"/>
      </rPr>
      <t>=SUM(B9:B11)</t>
    </r>
    <r>
      <rPr>
        <sz val="12"/>
        <color rgb="FF000000"/>
        <rFont val="Calibri"/>
        <family val="2"/>
        <scheme val="minor"/>
      </rPr>
      <t> </t>
    </r>
    <r>
      <rPr>
        <i/>
        <sz val="12"/>
        <color rgb="FF000000"/>
        <rFont val="Calibri"/>
        <family val="2"/>
        <scheme val="minor"/>
      </rPr>
      <t>(Sum of equipment, land, etc.)</t>
    </r>
  </si>
  <si>
    <r>
      <t>Total Liabilities:</t>
    </r>
    <r>
      <rPr>
        <sz val="12"/>
        <color rgb="FF000000"/>
        <rFont val="Calibri"/>
        <family val="2"/>
        <scheme val="minor"/>
      </rPr>
      <t> </t>
    </r>
    <r>
      <rPr>
        <sz val="10"/>
        <color rgb="FF000000"/>
        <rFont val="Arial Unicode MS"/>
        <family val="2"/>
      </rPr>
      <t>=SUM(B14:B18)</t>
    </r>
    <r>
      <rPr>
        <sz val="12"/>
        <color rgb="FF000000"/>
        <rFont val="Calibri"/>
        <family val="2"/>
        <scheme val="minor"/>
      </rPr>
      <t> </t>
    </r>
    <r>
      <rPr>
        <i/>
        <sz val="12"/>
        <color rgb="FF000000"/>
        <rFont val="Calibri"/>
        <family val="2"/>
        <scheme val="minor"/>
      </rPr>
      <t>(Sum of debts, accounts payable, etc.)</t>
    </r>
  </si>
  <si>
    <r>
      <t>Owner’s Equity:</t>
    </r>
    <r>
      <rPr>
        <sz val="12"/>
        <color rgb="FF000000"/>
        <rFont val="Calibri"/>
        <family val="2"/>
        <scheme val="minor"/>
      </rPr>
      <t> </t>
    </r>
    <r>
      <rPr>
        <sz val="10"/>
        <color rgb="FF000000"/>
        <rFont val="Arial Unicode MS"/>
        <family val="2"/>
      </rPr>
      <t>=B12-B19</t>
    </r>
    <r>
      <rPr>
        <sz val="12"/>
        <color rgb="FF000000"/>
        <rFont val="Calibri"/>
        <family val="2"/>
        <scheme val="minor"/>
      </rPr>
      <t> </t>
    </r>
    <r>
      <rPr>
        <i/>
        <sz val="12"/>
        <color rgb="FF000000"/>
        <rFont val="Calibri"/>
        <family val="2"/>
        <scheme val="minor"/>
      </rPr>
      <t>(Assets - Liabilities)</t>
    </r>
  </si>
  <si>
    <t>Balance Sheet</t>
  </si>
  <si>
    <r>
      <t> </t>
    </r>
    <r>
      <rPr>
        <b/>
        <sz val="12"/>
        <color rgb="FF000000"/>
        <rFont val="Calibri"/>
        <family val="2"/>
        <scheme val="minor"/>
      </rPr>
      <t>Required Formula Usage:</t>
    </r>
  </si>
  <si>
    <t>Use conditional formatting to highlight negative cash balances in red.</t>
  </si>
  <si>
    <r>
      <t>Use </t>
    </r>
    <r>
      <rPr>
        <b/>
        <sz val="12"/>
        <color rgb="FF000000"/>
        <rFont val="Calibri"/>
        <family val="2"/>
        <scheme val="minor"/>
      </rPr>
      <t>bold for section totals</t>
    </r>
    <r>
      <rPr>
        <sz val="12"/>
        <color rgb="FF000000"/>
        <rFont val="Calibri"/>
        <family val="2"/>
        <scheme val="minor"/>
      </rPr>
      <t> (Total Assets, Total Liabilities, Total Equity).</t>
    </r>
  </si>
  <si>
    <t>Cash on Hand (beginnning of the month)</t>
  </si>
  <si>
    <t>Accounts Receivable</t>
  </si>
  <si>
    <t>Cash Sales</t>
  </si>
  <si>
    <t>Cash In</t>
  </si>
  <si>
    <t xml:space="preserve">Total Cash In </t>
  </si>
  <si>
    <t>Cash Out</t>
  </si>
  <si>
    <t xml:space="preserve">Operating Expenses </t>
  </si>
  <si>
    <t xml:space="preserve">Salaries and Wages </t>
  </si>
  <si>
    <t>Rent</t>
  </si>
  <si>
    <t xml:space="preserve">Office Supplies etc. </t>
  </si>
  <si>
    <t>Subtotal Operating expenses</t>
  </si>
  <si>
    <t xml:space="preserve">Subtotal Cash Out </t>
  </si>
  <si>
    <t xml:space="preserve">Total Cash Out </t>
  </si>
  <si>
    <t>Total Cash Inlays</t>
  </si>
  <si>
    <t>Total Cash Outlays</t>
  </si>
  <si>
    <t>Total Cash Available Before Cash Outlays</t>
  </si>
  <si>
    <r>
      <t>Ensure </t>
    </r>
    <r>
      <rPr>
        <b/>
        <sz val="12"/>
        <color rgb="FF000000"/>
        <rFont val="Calibri"/>
        <family val="2"/>
        <scheme val="minor"/>
      </rPr>
      <t>Assets column = Liabilities + Equity column</t>
    </r>
    <r>
      <rPr>
        <sz val="12"/>
        <color rgb="FF000000"/>
        <rFont val="Calibri"/>
        <family val="2"/>
        <scheme val="minor"/>
      </rPr>
      <t> </t>
    </r>
  </si>
  <si>
    <t xml:space="preserve">Net Changes in Cash </t>
  </si>
  <si>
    <t>Retained Earnings</t>
  </si>
  <si>
    <t xml:space="preserve">Ending Cash Balance </t>
  </si>
  <si>
    <t xml:space="preserve">Start up costs </t>
  </si>
  <si>
    <t xml:space="preserve">Location + setups </t>
  </si>
  <si>
    <t>Retail shop (For 3 months rent)</t>
  </si>
  <si>
    <t xml:space="preserve">Insurance </t>
  </si>
  <si>
    <t>Renovation of shop</t>
  </si>
  <si>
    <t xml:space="preserve">Permissions and saftey rules </t>
  </si>
  <si>
    <t xml:space="preserve">Product sales </t>
  </si>
  <si>
    <t xml:space="preserve">Rent </t>
  </si>
  <si>
    <t xml:space="preserve">Additional fund </t>
  </si>
  <si>
    <t>Current Assets</t>
  </si>
  <si>
    <t>Cash</t>
  </si>
  <si>
    <t xml:space="preserve">Accounts receivable </t>
  </si>
  <si>
    <t>Inventories</t>
  </si>
  <si>
    <t xml:space="preserve">Current Liabilities </t>
  </si>
  <si>
    <t>Accounts payable</t>
  </si>
  <si>
    <t>Salaries and wages</t>
  </si>
  <si>
    <t>Office supplies</t>
  </si>
  <si>
    <t>Advertising</t>
  </si>
  <si>
    <t>Owner's Equity</t>
  </si>
  <si>
    <t>Total Fixed Assets</t>
  </si>
  <si>
    <t>Total Assets</t>
  </si>
  <si>
    <t>Equipment and tool</t>
  </si>
  <si>
    <t>Skilled worker (per monthly)</t>
  </si>
  <si>
    <t xml:space="preserve">Year End </t>
  </si>
  <si>
    <t>Total Laibilities</t>
  </si>
  <si>
    <t>Net Profit</t>
  </si>
  <si>
    <t>Legal Fee</t>
  </si>
  <si>
    <t>Category</t>
  </si>
  <si>
    <t xml:space="preserve">Category 1 </t>
  </si>
  <si>
    <t>Category 2</t>
  </si>
  <si>
    <t xml:space="preserve">Category 3 </t>
  </si>
  <si>
    <t xml:space="preserve"> </t>
  </si>
  <si>
    <t xml:space="preserve">Checkup </t>
  </si>
  <si>
    <t>Per Item</t>
  </si>
  <si>
    <t xml:space="preserve">Small Repairs </t>
  </si>
  <si>
    <t xml:space="preserve">Large Repairs </t>
  </si>
  <si>
    <t>No of Clients</t>
  </si>
  <si>
    <t xml:space="preserve">Total Repairs </t>
  </si>
  <si>
    <t xml:space="preserve">Per hr </t>
  </si>
  <si>
    <r>
      <t>1. Total Revenue:</t>
    </r>
    <r>
      <rPr>
        <sz val="12"/>
        <color rgb="FF000000"/>
        <rFont val="Calibri"/>
        <family val="2"/>
        <scheme val="minor"/>
      </rPr>
      <t> =SUM(B4:B6) </t>
    </r>
    <r>
      <rPr>
        <i/>
        <sz val="12"/>
        <color rgb="FF000000"/>
        <rFont val="Calibri"/>
        <family val="2"/>
        <scheme val="minor"/>
      </rPr>
      <t>(if revenue is in rows 4-6)</t>
    </r>
  </si>
  <si>
    <r>
      <t>2. Gross Profit:</t>
    </r>
    <r>
      <rPr>
        <sz val="12"/>
        <color rgb="FF000000"/>
        <rFont val="Calibri"/>
        <family val="2"/>
        <scheme val="minor"/>
      </rPr>
      <t> =B6-B8 </t>
    </r>
    <r>
      <rPr>
        <i/>
        <sz val="12"/>
        <color rgb="FF000000"/>
        <rFont val="Calibri"/>
        <family val="2"/>
        <scheme val="minor"/>
      </rPr>
      <t>(Revenue - Cost of Goods Sold)</t>
    </r>
  </si>
  <si>
    <r>
      <t>3. Total Operating Expenses:</t>
    </r>
    <r>
      <rPr>
        <sz val="12"/>
        <color rgb="FF000000"/>
        <rFont val="Calibri"/>
        <family val="2"/>
        <scheme val="minor"/>
      </rPr>
      <t> =SUM(B10:B17) </t>
    </r>
    <r>
      <rPr>
        <i/>
        <sz val="12"/>
        <color rgb="FF000000"/>
        <rFont val="Calibri"/>
        <family val="2"/>
        <scheme val="minor"/>
      </rPr>
      <t>(Sum of fixed &amp; variable costs)</t>
    </r>
  </si>
  <si>
    <r>
      <t>4. Net Income (Profit/Loss):</t>
    </r>
    <r>
      <rPr>
        <sz val="12"/>
        <color rgb="FF000000"/>
        <rFont val="Calibri"/>
        <family val="2"/>
        <scheme val="minor"/>
      </rPr>
      <t> =B10-B8-B20 </t>
    </r>
    <r>
      <rPr>
        <i/>
        <sz val="12"/>
        <color rgb="FF000000"/>
        <rFont val="Calibri"/>
        <family val="2"/>
        <scheme val="minor"/>
      </rPr>
      <t>(Gross Profit - Operating Expenses)</t>
    </r>
  </si>
  <si>
    <r>
      <rPr>
        <sz val="12"/>
        <color rgb="FF000000"/>
        <rFont val="Calibri"/>
        <family val="2"/>
        <scheme val="minor"/>
      </rPr>
      <t>Add a </t>
    </r>
    <r>
      <rPr>
        <b/>
        <sz val="12"/>
        <color rgb="FF000000"/>
        <rFont val="Calibri"/>
        <family val="2"/>
        <scheme val="minor"/>
      </rPr>
      <t>profit margin percentage formula:</t>
    </r>
    <r>
      <rPr>
        <sz val="12"/>
        <color rgb="FF000000"/>
        <rFont val="Calibri"/>
        <family val="2"/>
        <scheme val="minor"/>
      </rPr>
      <t> =B18/B6 </t>
    </r>
    <r>
      <rPr>
        <i/>
        <sz val="12"/>
        <color rgb="FF000000"/>
        <rFont val="Calibri"/>
        <family val="2"/>
        <scheme val="minor"/>
      </rPr>
      <t>(Net Income ÷ Revenue)</t>
    </r>
  </si>
  <si>
    <t>Cash capital entered in Month 7</t>
  </si>
  <si>
    <t>Pointers</t>
  </si>
  <si>
    <t>Amount</t>
  </si>
  <si>
    <t>Cash capital entered in Month 11</t>
  </si>
  <si>
    <t>Total</t>
  </si>
  <si>
    <r>
      <t>Total Current Assets:</t>
    </r>
    <r>
      <rPr>
        <sz val="12"/>
        <color rgb="FF000000"/>
        <rFont val="Calibri"/>
        <family val="2"/>
        <scheme val="minor"/>
      </rPr>
      <t> </t>
    </r>
    <r>
      <rPr>
        <sz val="12"/>
        <color rgb="FF000000"/>
        <rFont val="Arial Unicode MS"/>
        <family val="2"/>
      </rPr>
      <t>=SUM(B3:B7)</t>
    </r>
    <r>
      <rPr>
        <sz val="12"/>
        <color rgb="FF000000"/>
        <rFont val="Calibri"/>
        <family val="2"/>
        <scheme val="minor"/>
      </rPr>
      <t> </t>
    </r>
    <r>
      <rPr>
        <i/>
        <sz val="12"/>
        <color rgb="FF000000"/>
        <rFont val="Calibri"/>
        <family val="2"/>
        <scheme val="minor"/>
      </rPr>
      <t>(Sum of cash, receivables, inventory, etc.)</t>
    </r>
  </si>
  <si>
    <r>
      <t>Total Fixed Assets:</t>
    </r>
    <r>
      <rPr>
        <sz val="12"/>
        <color rgb="FF000000"/>
        <rFont val="Calibri"/>
        <family val="2"/>
        <scheme val="minor"/>
      </rPr>
      <t> </t>
    </r>
    <r>
      <rPr>
        <sz val="12"/>
        <color rgb="FF000000"/>
        <rFont val="Arial Unicode MS"/>
        <family val="2"/>
      </rPr>
      <t>=SUM(B9:B11)</t>
    </r>
    <r>
      <rPr>
        <sz val="12"/>
        <color rgb="FF000000"/>
        <rFont val="Calibri"/>
        <family val="2"/>
        <scheme val="minor"/>
      </rPr>
      <t> </t>
    </r>
    <r>
      <rPr>
        <i/>
        <sz val="12"/>
        <color rgb="FF000000"/>
        <rFont val="Calibri"/>
        <family val="2"/>
        <scheme val="minor"/>
      </rPr>
      <t>(Sum of equipment, land, etc.)</t>
    </r>
  </si>
  <si>
    <r>
      <t>Total Liabilities:</t>
    </r>
    <r>
      <rPr>
        <sz val="12"/>
        <color rgb="FF000000"/>
        <rFont val="Calibri"/>
        <family val="2"/>
        <scheme val="minor"/>
      </rPr>
      <t> </t>
    </r>
    <r>
      <rPr>
        <sz val="12"/>
        <color rgb="FF000000"/>
        <rFont val="Arial Unicode MS"/>
        <family val="2"/>
      </rPr>
      <t>=SUM(B14:B18)</t>
    </r>
    <r>
      <rPr>
        <sz val="12"/>
        <color rgb="FF000000"/>
        <rFont val="Calibri"/>
        <family val="2"/>
        <scheme val="minor"/>
      </rPr>
      <t> </t>
    </r>
    <r>
      <rPr>
        <i/>
        <sz val="12"/>
        <color rgb="FF000000"/>
        <rFont val="Calibri"/>
        <family val="2"/>
        <scheme val="minor"/>
      </rPr>
      <t>(Sum of debts, accounts payable, etc.)</t>
    </r>
  </si>
  <si>
    <r>
      <t>Owner’s Equity:</t>
    </r>
    <r>
      <rPr>
        <sz val="12"/>
        <color rgb="FF000000"/>
        <rFont val="Calibri"/>
        <family val="2"/>
        <scheme val="minor"/>
      </rPr>
      <t> </t>
    </r>
    <r>
      <rPr>
        <sz val="12"/>
        <color rgb="FF000000"/>
        <rFont val="Arial Unicode MS"/>
        <family val="2"/>
      </rPr>
      <t>=B12-B19</t>
    </r>
    <r>
      <rPr>
        <sz val="12"/>
        <color rgb="FF000000"/>
        <rFont val="Calibri"/>
        <family val="2"/>
        <scheme val="minor"/>
      </rPr>
      <t> </t>
    </r>
    <r>
      <rPr>
        <i/>
        <sz val="12"/>
        <color rgb="FF000000"/>
        <rFont val="Calibri"/>
        <family val="2"/>
        <scheme val="minor"/>
      </rPr>
      <t>(Assets - Liabilities)</t>
    </r>
  </si>
  <si>
    <t xml:space="preserve">Profit and loss table </t>
  </si>
  <si>
    <t xml:space="preserve">Year 1 </t>
  </si>
  <si>
    <t>Month</t>
  </si>
  <si>
    <t>Year 2</t>
  </si>
  <si>
    <t>Year 3</t>
  </si>
  <si>
    <t xml:space="preserve">Amount </t>
  </si>
  <si>
    <t>Profit/Loss</t>
  </si>
  <si>
    <t>Month 1</t>
  </si>
  <si>
    <t>Month 2</t>
  </si>
  <si>
    <t>P</t>
  </si>
  <si>
    <t>L</t>
  </si>
  <si>
    <t xml:space="preserve">Total </t>
  </si>
  <si>
    <t>Yearly</t>
  </si>
  <si>
    <t>Year 1</t>
  </si>
  <si>
    <t>Cash Flow Year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</si>
</sst>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3.5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Courier New"/>
      <family val="1"/>
    </font>
    <font>
      <b/>
      <sz val="13.5"/>
      <color rgb="FF000000"/>
      <name val="Calibri"/>
      <family val="2"/>
      <scheme val="minor"/>
    </font>
    <font>
      <sz val="10"/>
      <color rgb="FF000000"/>
      <name val="Arial Unicode MS"/>
      <family val="2"/>
    </font>
    <font>
      <i/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0" xfId="0" applyFont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1" fillId="0" borderId="1" xfId="0" applyFont="1" applyBorder="1" applyAlignment="1"/>
    <xf numFmtId="0" fontId="1" fillId="4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showGridLines="0" zoomScale="93" zoomScaleNormal="93" workbookViewId="0">
      <selection activeCell="E7" sqref="E7"/>
    </sheetView>
  </sheetViews>
  <sheetFormatPr defaultColWidth="11" defaultRowHeight="15.6"/>
  <cols>
    <col min="1" max="1" width="28" customWidth="1"/>
    <col min="2" max="2" width="6.296875" bestFit="1" customWidth="1"/>
  </cols>
  <sheetData>
    <row r="1" spans="1:17">
      <c r="A1" s="43" t="s">
        <v>21</v>
      </c>
      <c r="B1" s="43"/>
      <c r="C1" s="2"/>
    </row>
    <row r="2" spans="1:17">
      <c r="A2" s="43" t="s">
        <v>76</v>
      </c>
      <c r="B2" s="43"/>
      <c r="C2" s="6"/>
    </row>
    <row r="3" spans="1:17">
      <c r="A3" s="11" t="s">
        <v>77</v>
      </c>
      <c r="B3" s="10">
        <v>4500</v>
      </c>
      <c r="C3" s="6"/>
    </row>
    <row r="4" spans="1:17">
      <c r="A4" s="11" t="s">
        <v>79</v>
      </c>
      <c r="B4" s="10">
        <v>2000</v>
      </c>
      <c r="C4" s="6"/>
    </row>
    <row r="5" spans="1:17">
      <c r="A5" s="11" t="s">
        <v>75</v>
      </c>
      <c r="B5" s="10"/>
      <c r="I5" s="3"/>
      <c r="J5" s="3"/>
    </row>
    <row r="6" spans="1:17" ht="15.75" customHeight="1">
      <c r="A6" s="10" t="s">
        <v>24</v>
      </c>
      <c r="B6" s="10">
        <v>5000</v>
      </c>
      <c r="D6" s="3"/>
      <c r="E6" s="3"/>
    </row>
    <row r="7" spans="1:17">
      <c r="A7" s="10" t="s">
        <v>25</v>
      </c>
      <c r="B7" s="10">
        <v>5000</v>
      </c>
      <c r="D7" s="3"/>
      <c r="E7" s="3"/>
    </row>
    <row r="8" spans="1:17">
      <c r="A8" s="10" t="s">
        <v>26</v>
      </c>
      <c r="B8" s="10">
        <v>500</v>
      </c>
      <c r="D8" s="4"/>
      <c r="E8" s="4"/>
      <c r="F8" s="4"/>
      <c r="G8" s="4"/>
      <c r="H8" s="4"/>
      <c r="I8" s="3"/>
      <c r="P8" s="3"/>
      <c r="Q8" s="3"/>
    </row>
    <row r="9" spans="1:17">
      <c r="A9" s="10" t="s">
        <v>78</v>
      </c>
      <c r="B9" s="10">
        <v>2400</v>
      </c>
      <c r="D9" s="4"/>
      <c r="E9" s="4"/>
      <c r="F9" s="4"/>
      <c r="G9" s="4"/>
      <c r="H9" s="4"/>
      <c r="I9" s="3"/>
      <c r="P9" s="3"/>
      <c r="Q9" s="3"/>
    </row>
    <row r="10" spans="1:17">
      <c r="A10" s="10" t="s">
        <v>27</v>
      </c>
      <c r="B10" s="10">
        <v>100</v>
      </c>
      <c r="D10" s="4"/>
      <c r="E10" s="4"/>
      <c r="F10" s="4"/>
      <c r="G10" s="4"/>
      <c r="H10" s="4"/>
      <c r="I10" s="3"/>
      <c r="P10" s="3"/>
      <c r="Q10" s="3"/>
    </row>
    <row r="11" spans="1:17">
      <c r="A11" s="10" t="s">
        <v>80</v>
      </c>
      <c r="B11" s="10">
        <v>1200</v>
      </c>
      <c r="D11" s="4"/>
      <c r="E11" s="4"/>
      <c r="F11" s="4"/>
      <c r="G11" s="4"/>
      <c r="H11" s="4"/>
      <c r="I11" s="3"/>
      <c r="P11" s="3"/>
      <c r="Q11" s="3"/>
    </row>
    <row r="12" spans="1:17">
      <c r="A12" s="10" t="s">
        <v>97</v>
      </c>
      <c r="B12" s="10">
        <v>700</v>
      </c>
      <c r="D12" s="4"/>
      <c r="E12" s="4"/>
      <c r="F12" s="4"/>
      <c r="G12" s="4"/>
      <c r="H12" s="4"/>
      <c r="I12" s="3"/>
      <c r="P12" s="3"/>
      <c r="Q12" s="3"/>
    </row>
    <row r="13" spans="1:17" ht="15.9" customHeight="1">
      <c r="A13" s="10" t="s">
        <v>28</v>
      </c>
      <c r="B13" s="10">
        <v>10000</v>
      </c>
      <c r="D13" s="4"/>
      <c r="E13" s="4"/>
      <c r="F13" s="4"/>
      <c r="G13" s="4"/>
      <c r="H13" s="4"/>
      <c r="I13" s="3"/>
    </row>
    <row r="14" spans="1:17">
      <c r="A14" s="11" t="s">
        <v>30</v>
      </c>
      <c r="B14" s="11">
        <f>SUM(B3:B13)</f>
        <v>31400</v>
      </c>
      <c r="I14" s="3"/>
    </row>
    <row r="15" spans="1:17">
      <c r="A15" s="41" t="s">
        <v>29</v>
      </c>
      <c r="B15" s="42"/>
    </row>
    <row r="16" spans="1:17">
      <c r="A16" s="11" t="s">
        <v>83</v>
      </c>
      <c r="B16" s="10">
        <v>5000</v>
      </c>
    </row>
    <row r="17" spans="1:2" ht="15.75" customHeight="1">
      <c r="A17" s="10" t="s">
        <v>22</v>
      </c>
      <c r="B17" s="10">
        <v>8000</v>
      </c>
    </row>
    <row r="18" spans="1:2">
      <c r="A18" s="10" t="s">
        <v>23</v>
      </c>
      <c r="B18" s="10">
        <f>B14-B17</f>
        <v>23400</v>
      </c>
    </row>
    <row r="19" spans="1:2" ht="15.9" customHeight="1"/>
  </sheetData>
  <mergeCells count="3">
    <mergeCell ref="A1:B1"/>
    <mergeCell ref="A2:B2"/>
    <mergeCell ref="A15:B1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5"/>
  <sheetViews>
    <sheetView tabSelected="1" zoomScale="70" zoomScaleNormal="70" workbookViewId="0">
      <selection activeCell="Q24" sqref="Q24"/>
    </sheetView>
  </sheetViews>
  <sheetFormatPr defaultColWidth="11" defaultRowHeight="15.6"/>
  <cols>
    <col min="1" max="1" width="36.5" style="1" bestFit="1" customWidth="1"/>
    <col min="2" max="3" width="8.69921875" style="1" customWidth="1"/>
    <col min="4" max="10" width="8.19921875" style="1" customWidth="1"/>
    <col min="11" max="13" width="9.19921875" style="1" customWidth="1"/>
    <col min="14" max="14" width="8.8984375" style="1" customWidth="1"/>
    <col min="15" max="16" width="11" style="1"/>
    <col min="17" max="17" width="27.3984375" style="1" bestFit="1" customWidth="1"/>
    <col min="18" max="16384" width="11" style="1"/>
  </cols>
  <sheetData>
    <row r="1" spans="1:18">
      <c r="A1" s="11" t="s">
        <v>142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8">
      <c r="A2" s="10"/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8" t="s">
        <v>13</v>
      </c>
      <c r="H2" s="8" t="s">
        <v>14</v>
      </c>
      <c r="I2" s="8" t="s">
        <v>15</v>
      </c>
      <c r="J2" s="8" t="s">
        <v>16</v>
      </c>
      <c r="K2" s="8" t="s">
        <v>17</v>
      </c>
      <c r="L2" s="8" t="s">
        <v>18</v>
      </c>
      <c r="M2" s="8" t="s">
        <v>19</v>
      </c>
      <c r="N2" s="8" t="s">
        <v>98</v>
      </c>
      <c r="O2" s="7"/>
    </row>
    <row r="3" spans="1:18">
      <c r="A3" s="11" t="s">
        <v>55</v>
      </c>
      <c r="B3" s="10">
        <v>0</v>
      </c>
      <c r="C3" s="10">
        <f>B33</f>
        <v>1180</v>
      </c>
      <c r="D3" s="10">
        <f>C33</f>
        <v>3365</v>
      </c>
      <c r="E3" s="10">
        <f t="shared" ref="E3:N3" si="0">D33</f>
        <v>9330</v>
      </c>
      <c r="F3" s="10">
        <f t="shared" si="0"/>
        <v>10380</v>
      </c>
      <c r="G3" s="10">
        <f t="shared" si="0"/>
        <v>12010</v>
      </c>
      <c r="H3" s="10">
        <f>G33+R6</f>
        <v>12435</v>
      </c>
      <c r="I3" s="10">
        <f t="shared" si="0"/>
        <v>13595</v>
      </c>
      <c r="J3" s="10">
        <f t="shared" si="0"/>
        <v>13750</v>
      </c>
      <c r="K3" s="10">
        <f t="shared" si="0"/>
        <v>12050</v>
      </c>
      <c r="L3" s="10">
        <f t="shared" si="0"/>
        <v>12815</v>
      </c>
      <c r="M3" s="10">
        <f>L33+R7</f>
        <v>13510</v>
      </c>
      <c r="N3" s="11">
        <f t="shared" si="0"/>
        <v>13170</v>
      </c>
    </row>
    <row r="4" spans="1:18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</row>
    <row r="5" spans="1:18">
      <c r="A5" s="11" t="s">
        <v>58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  <c r="Q5" s="10" t="s">
        <v>120</v>
      </c>
      <c r="R5" s="10" t="s">
        <v>121</v>
      </c>
    </row>
    <row r="6" spans="1:18">
      <c r="A6" s="10" t="s">
        <v>57</v>
      </c>
      <c r="B6" s="10">
        <f>'Income Statement Year 3'!B15/4</f>
        <v>1057.5</v>
      </c>
      <c r="C6" s="10">
        <f>'Income Statement Year 3'!C15/4</f>
        <v>1321.25</v>
      </c>
      <c r="D6" s="10">
        <f>'Income Statement Year 3'!D15/4</f>
        <v>2228.75</v>
      </c>
      <c r="E6" s="10">
        <f>'Income Statement Year 3'!E15/4</f>
        <v>1025</v>
      </c>
      <c r="F6" s="10">
        <f>'Income Statement Year 3'!F15/4</f>
        <v>1195</v>
      </c>
      <c r="G6" s="10">
        <f>'Income Statement Year 3'!G15/4</f>
        <v>831.25</v>
      </c>
      <c r="H6" s="10">
        <f>'Income Statement Year 3'!H15/4</f>
        <v>1277.5</v>
      </c>
      <c r="I6" s="10">
        <f>'Income Statement Year 3'!I15/4</f>
        <v>626.25</v>
      </c>
      <c r="J6" s="10">
        <f>'Income Statement Year 3'!J15/4</f>
        <v>195</v>
      </c>
      <c r="K6" s="10">
        <f>'Income Statement Year 3'!K15/4</f>
        <v>806.25</v>
      </c>
      <c r="L6" s="10">
        <f>'Income Statement Year 3'!L15/4</f>
        <v>861.25</v>
      </c>
      <c r="M6" s="10">
        <f>'Income Statement Year 3'!M15/4</f>
        <v>590</v>
      </c>
      <c r="N6" s="10">
        <f>'Income Statement Year 3'!N15/4</f>
        <v>12015</v>
      </c>
      <c r="Q6" s="10" t="s">
        <v>119</v>
      </c>
      <c r="R6" s="10">
        <v>0</v>
      </c>
    </row>
    <row r="7" spans="1:18">
      <c r="A7" s="10" t="s">
        <v>56</v>
      </c>
      <c r="B7" s="10">
        <f>'Income Statement Year 3'!B15-B6</f>
        <v>3172.5</v>
      </c>
      <c r="C7" s="10">
        <f>'Income Statement Year 3'!C15-C6</f>
        <v>3963.75</v>
      </c>
      <c r="D7" s="10">
        <f>'Income Statement Year 3'!D15-D6</f>
        <v>6686.25</v>
      </c>
      <c r="E7" s="10">
        <f>'Income Statement Year 3'!E15-E6</f>
        <v>3075</v>
      </c>
      <c r="F7" s="10">
        <f>'Income Statement Year 3'!F15-F6</f>
        <v>3585</v>
      </c>
      <c r="G7" s="10">
        <f>'Income Statement Year 3'!G15-G6</f>
        <v>2493.75</v>
      </c>
      <c r="H7" s="10">
        <f>'Income Statement Year 3'!H15-H6</f>
        <v>3832.5</v>
      </c>
      <c r="I7" s="10">
        <f>'Income Statement Year 3'!I15-I6</f>
        <v>1878.75</v>
      </c>
      <c r="J7" s="10">
        <f>'Income Statement Year 3'!J15-J6</f>
        <v>585</v>
      </c>
      <c r="K7" s="10">
        <f>'Income Statement Year 3'!K15-K6</f>
        <v>2418.75</v>
      </c>
      <c r="L7" s="10">
        <f>'Income Statement Year 3'!L15-L6</f>
        <v>2583.75</v>
      </c>
      <c r="M7" s="10">
        <f>'Income Statement Year 3'!M15-M6</f>
        <v>1770</v>
      </c>
      <c r="N7" s="10">
        <f>'Income Statement Year 3'!N15-N6</f>
        <v>36045</v>
      </c>
      <c r="Q7" s="10" t="s">
        <v>122</v>
      </c>
      <c r="R7" s="1">
        <v>0</v>
      </c>
    </row>
    <row r="8" spans="1:18">
      <c r="N8" s="6"/>
    </row>
    <row r="9" spans="1:18">
      <c r="A9" s="11" t="s">
        <v>59</v>
      </c>
      <c r="B9" s="10">
        <f>B6+B7+B3</f>
        <v>4230</v>
      </c>
      <c r="C9" s="10">
        <f>C6+C7+C3</f>
        <v>6465</v>
      </c>
      <c r="D9" s="10">
        <f t="shared" ref="D9:N9" si="1">D6+D7+D3</f>
        <v>12280</v>
      </c>
      <c r="E9" s="10">
        <f t="shared" si="1"/>
        <v>13430</v>
      </c>
      <c r="F9" s="10">
        <f t="shared" si="1"/>
        <v>15160</v>
      </c>
      <c r="G9" s="10">
        <f t="shared" si="1"/>
        <v>15335</v>
      </c>
      <c r="H9" s="10">
        <f t="shared" si="1"/>
        <v>17545</v>
      </c>
      <c r="I9" s="10">
        <f t="shared" si="1"/>
        <v>16100</v>
      </c>
      <c r="J9" s="10">
        <f t="shared" si="1"/>
        <v>14530</v>
      </c>
      <c r="K9" s="10">
        <f t="shared" si="1"/>
        <v>15275</v>
      </c>
      <c r="L9" s="10">
        <f t="shared" si="1"/>
        <v>16260</v>
      </c>
      <c r="M9" s="10">
        <f t="shared" si="1"/>
        <v>15870</v>
      </c>
      <c r="N9" s="10">
        <f t="shared" si="1"/>
        <v>61230</v>
      </c>
    </row>
    <row r="10" spans="1:18">
      <c r="A10" s="6"/>
      <c r="N10" s="6"/>
    </row>
    <row r="11" spans="1:18">
      <c r="A11" s="11" t="s">
        <v>70</v>
      </c>
      <c r="B11" s="10">
        <f>B9+B3</f>
        <v>4230</v>
      </c>
      <c r="C11" s="10">
        <f t="shared" ref="C11:M11" si="2">C9+C3</f>
        <v>7645</v>
      </c>
      <c r="D11" s="10">
        <f t="shared" si="2"/>
        <v>15645</v>
      </c>
      <c r="E11" s="10">
        <f t="shared" si="2"/>
        <v>22760</v>
      </c>
      <c r="F11" s="10">
        <f t="shared" si="2"/>
        <v>25540</v>
      </c>
      <c r="G11" s="10">
        <f t="shared" si="2"/>
        <v>27345</v>
      </c>
      <c r="H11" s="10">
        <f t="shared" si="2"/>
        <v>29980</v>
      </c>
      <c r="I11" s="10">
        <f t="shared" si="2"/>
        <v>29695</v>
      </c>
      <c r="J11" s="10">
        <f t="shared" si="2"/>
        <v>28280</v>
      </c>
      <c r="K11" s="10">
        <f t="shared" si="2"/>
        <v>27325</v>
      </c>
      <c r="L11" s="10">
        <f t="shared" si="2"/>
        <v>29075</v>
      </c>
      <c r="M11" s="10">
        <f t="shared" si="2"/>
        <v>29380</v>
      </c>
      <c r="N11" s="11">
        <f t="shared" ref="N11" si="3">N3+N9</f>
        <v>74400</v>
      </c>
    </row>
    <row r="12" spans="1:18">
      <c r="N12" s="6"/>
    </row>
    <row r="13" spans="1:18">
      <c r="A13" s="11" t="s">
        <v>60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spans="1:18">
      <c r="A14" s="10" t="s">
        <v>41</v>
      </c>
      <c r="B14" s="10">
        <f>'Income Statement Year 3'!B16</f>
        <v>350</v>
      </c>
      <c r="C14" s="10">
        <f>'Income Statement Year 3'!C16</f>
        <v>600</v>
      </c>
      <c r="D14" s="10">
        <f>'Income Statement Year 3'!D16</f>
        <v>550</v>
      </c>
      <c r="E14" s="10">
        <f>'Income Statement Year 3'!E16</f>
        <v>500</v>
      </c>
      <c r="F14" s="10">
        <f>'Income Statement Year 3'!F16</f>
        <v>800</v>
      </c>
      <c r="G14" s="10">
        <f>'Income Statement Year 3'!G16</f>
        <v>500</v>
      </c>
      <c r="H14" s="10">
        <f>'Income Statement Year 3'!H16</f>
        <v>1500</v>
      </c>
      <c r="I14" s="10">
        <f>'Income Statement Year 3'!I16</f>
        <v>0</v>
      </c>
      <c r="J14" s="10">
        <f>'Income Statement Year 3'!J16</f>
        <v>80</v>
      </c>
      <c r="K14" s="10">
        <f>'Income Statement Year 3'!K16</f>
        <v>160</v>
      </c>
      <c r="L14" s="10">
        <f>'Income Statement Year 3'!L16</f>
        <v>450</v>
      </c>
      <c r="M14" s="10">
        <f>'Income Statement Year 3'!M16</f>
        <v>350</v>
      </c>
      <c r="N14" s="10">
        <f>'Income Statement Year 3'!N16</f>
        <v>5840</v>
      </c>
    </row>
    <row r="15" spans="1:18">
      <c r="N15" s="6"/>
    </row>
    <row r="16" spans="1:18">
      <c r="A16" s="12" t="s">
        <v>66</v>
      </c>
      <c r="B16" s="10">
        <f>B14+B15</f>
        <v>350</v>
      </c>
      <c r="C16" s="10">
        <f t="shared" ref="C16:N16" si="4">C14+C15</f>
        <v>600</v>
      </c>
      <c r="D16" s="10">
        <f t="shared" si="4"/>
        <v>550</v>
      </c>
      <c r="E16" s="10">
        <f t="shared" si="4"/>
        <v>500</v>
      </c>
      <c r="F16" s="10">
        <f t="shared" si="4"/>
        <v>800</v>
      </c>
      <c r="G16" s="10">
        <f t="shared" si="4"/>
        <v>500</v>
      </c>
      <c r="H16" s="10">
        <f t="shared" si="4"/>
        <v>1500</v>
      </c>
      <c r="I16" s="10">
        <f t="shared" si="4"/>
        <v>0</v>
      </c>
      <c r="J16" s="10">
        <f t="shared" si="4"/>
        <v>80</v>
      </c>
      <c r="K16" s="10">
        <f t="shared" si="4"/>
        <v>160</v>
      </c>
      <c r="L16" s="10">
        <f t="shared" si="4"/>
        <v>450</v>
      </c>
      <c r="M16" s="10">
        <f t="shared" si="4"/>
        <v>350</v>
      </c>
      <c r="N16" s="11">
        <f t="shared" si="4"/>
        <v>5840</v>
      </c>
    </row>
    <row r="17" spans="1:14">
      <c r="A17" s="13"/>
      <c r="N17" s="6"/>
    </row>
    <row r="18" spans="1:14">
      <c r="A18" s="11" t="s">
        <v>61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spans="1:14">
      <c r="A19" s="10" t="s">
        <v>62</v>
      </c>
      <c r="B19" s="10">
        <f>'Income Statement Year 3'!B21</f>
        <v>700</v>
      </c>
      <c r="C19" s="10">
        <f>'Income Statement Year 3'!C21</f>
        <v>700</v>
      </c>
      <c r="D19" s="10">
        <f>'Income Statement Year 3'!D21</f>
        <v>700</v>
      </c>
      <c r="E19" s="10">
        <f>'Income Statement Year 3'!E21</f>
        <v>700</v>
      </c>
      <c r="F19" s="10">
        <f>'Income Statement Year 3'!F21</f>
        <v>700</v>
      </c>
      <c r="G19" s="10">
        <f>'Income Statement Year 3'!G21</f>
        <v>700</v>
      </c>
      <c r="H19" s="10">
        <f>'Income Statement Year 3'!H21</f>
        <v>700</v>
      </c>
      <c r="I19" s="10">
        <f>'Income Statement Year 3'!I21</f>
        <v>700</v>
      </c>
      <c r="J19" s="10">
        <f>'Income Statement Year 3'!J21</f>
        <v>700</v>
      </c>
      <c r="K19" s="10">
        <f>'Income Statement Year 3'!K21</f>
        <v>700</v>
      </c>
      <c r="L19" s="10">
        <f>'Income Statement Year 3'!L21</f>
        <v>700</v>
      </c>
      <c r="M19" s="10">
        <f>'Income Statement Year 3'!M21</f>
        <v>700</v>
      </c>
      <c r="N19" s="10">
        <f>'Income Statement Year 3'!N21</f>
        <v>8400</v>
      </c>
    </row>
    <row r="20" spans="1:14">
      <c r="A20" s="10" t="s">
        <v>63</v>
      </c>
      <c r="B20" s="10">
        <v>1500</v>
      </c>
      <c r="C20" s="10">
        <v>1500</v>
      </c>
      <c r="D20" s="10">
        <v>1500</v>
      </c>
      <c r="E20" s="10">
        <v>1500</v>
      </c>
      <c r="F20" s="10">
        <v>1500</v>
      </c>
      <c r="G20" s="10">
        <v>1500</v>
      </c>
      <c r="H20" s="10">
        <v>1500</v>
      </c>
      <c r="I20" s="10">
        <v>1500</v>
      </c>
      <c r="J20" s="10">
        <v>1500</v>
      </c>
      <c r="K20" s="10">
        <v>1500</v>
      </c>
      <c r="L20" s="10">
        <v>1500</v>
      </c>
      <c r="M20" s="10">
        <v>1500</v>
      </c>
      <c r="N20" s="11">
        <v>1500</v>
      </c>
    </row>
    <row r="21" spans="1:14">
      <c r="A21" s="10" t="s">
        <v>64</v>
      </c>
      <c r="B21" s="10">
        <f>'Income Statement Year 3'!B24</f>
        <v>500</v>
      </c>
      <c r="C21" s="10">
        <f>'Income Statement Year 3'!C24</f>
        <v>300</v>
      </c>
      <c r="D21" s="10">
        <f>'Income Statement Year 3'!D24</f>
        <v>200</v>
      </c>
      <c r="E21" s="10">
        <f>'Income Statement Year 3'!E24</f>
        <v>350</v>
      </c>
      <c r="F21" s="10">
        <f>'Income Statement Year 3'!F24</f>
        <v>150</v>
      </c>
      <c r="G21" s="10">
        <f>'Income Statement Year 3'!G24</f>
        <v>200</v>
      </c>
      <c r="H21" s="10">
        <f>'Income Statement Year 3'!H24</f>
        <v>250</v>
      </c>
      <c r="I21" s="10">
        <f>'Income Statement Year 3'!I24</f>
        <v>150</v>
      </c>
      <c r="J21" s="10">
        <f>'Income Statement Year 3'!J24</f>
        <v>200</v>
      </c>
      <c r="K21" s="10">
        <f>'Income Statement Year 3'!K24</f>
        <v>100</v>
      </c>
      <c r="L21" s="10">
        <f>'Income Statement Year 3'!L24</f>
        <v>100</v>
      </c>
      <c r="M21" s="10">
        <f>'Income Statement Year 3'!M24</f>
        <v>150</v>
      </c>
      <c r="N21" s="10">
        <f>'Income Statement Year 3'!N24</f>
        <v>2650</v>
      </c>
    </row>
    <row r="22" spans="1:14">
      <c r="N22" s="6"/>
    </row>
    <row r="23" spans="1:14">
      <c r="A23" s="12" t="s">
        <v>65</v>
      </c>
      <c r="B23" s="10">
        <f>SUM(B19:B21)</f>
        <v>2700</v>
      </c>
      <c r="C23" s="10">
        <f t="shared" ref="C23:N23" si="5">SUM(C19:C21)</f>
        <v>2500</v>
      </c>
      <c r="D23" s="10">
        <f t="shared" si="5"/>
        <v>2400</v>
      </c>
      <c r="E23" s="10">
        <f t="shared" si="5"/>
        <v>2550</v>
      </c>
      <c r="F23" s="10">
        <f t="shared" si="5"/>
        <v>2350</v>
      </c>
      <c r="G23" s="10">
        <f t="shared" si="5"/>
        <v>2400</v>
      </c>
      <c r="H23" s="10">
        <f t="shared" si="5"/>
        <v>2450</v>
      </c>
      <c r="I23" s="10">
        <f t="shared" si="5"/>
        <v>2350</v>
      </c>
      <c r="J23" s="10">
        <f t="shared" si="5"/>
        <v>2400</v>
      </c>
      <c r="K23" s="10">
        <f t="shared" si="5"/>
        <v>2300</v>
      </c>
      <c r="L23" s="10">
        <f t="shared" si="5"/>
        <v>2300</v>
      </c>
      <c r="M23" s="10">
        <f t="shared" si="5"/>
        <v>2350</v>
      </c>
      <c r="N23" s="11">
        <f t="shared" si="5"/>
        <v>12550</v>
      </c>
    </row>
    <row r="24" spans="1:14">
      <c r="N24" s="6"/>
    </row>
    <row r="25" spans="1:14">
      <c r="N25" s="6"/>
    </row>
    <row r="26" spans="1:14">
      <c r="A26" s="11" t="s">
        <v>67</v>
      </c>
      <c r="B26" s="10">
        <f>B16+B23</f>
        <v>3050</v>
      </c>
      <c r="C26" s="10">
        <f t="shared" ref="C26:N26" si="6">C16+C23</f>
        <v>3100</v>
      </c>
      <c r="D26" s="10">
        <f t="shared" si="6"/>
        <v>2950</v>
      </c>
      <c r="E26" s="10">
        <f t="shared" si="6"/>
        <v>3050</v>
      </c>
      <c r="F26" s="10">
        <f t="shared" si="6"/>
        <v>3150</v>
      </c>
      <c r="G26" s="10">
        <f t="shared" si="6"/>
        <v>2900</v>
      </c>
      <c r="H26" s="10">
        <f t="shared" si="6"/>
        <v>3950</v>
      </c>
      <c r="I26" s="10">
        <f t="shared" si="6"/>
        <v>2350</v>
      </c>
      <c r="J26" s="10">
        <f t="shared" si="6"/>
        <v>2480</v>
      </c>
      <c r="K26" s="10">
        <f t="shared" si="6"/>
        <v>2460</v>
      </c>
      <c r="L26" s="10">
        <f t="shared" si="6"/>
        <v>2750</v>
      </c>
      <c r="M26" s="10">
        <f t="shared" si="6"/>
        <v>2700</v>
      </c>
      <c r="N26" s="11">
        <f t="shared" si="6"/>
        <v>18390</v>
      </c>
    </row>
    <row r="27" spans="1:14">
      <c r="N27" s="6"/>
    </row>
    <row r="28" spans="1:14">
      <c r="A28" s="10" t="s">
        <v>68</v>
      </c>
      <c r="B28" s="10">
        <f>B9</f>
        <v>4230</v>
      </c>
      <c r="C28" s="10">
        <f t="shared" ref="C28:N28" si="7">C9</f>
        <v>6465</v>
      </c>
      <c r="D28" s="10">
        <f t="shared" si="7"/>
        <v>12280</v>
      </c>
      <c r="E28" s="10">
        <f t="shared" si="7"/>
        <v>13430</v>
      </c>
      <c r="F28" s="10">
        <f t="shared" si="7"/>
        <v>15160</v>
      </c>
      <c r="G28" s="10">
        <f t="shared" si="7"/>
        <v>15335</v>
      </c>
      <c r="H28" s="10">
        <f t="shared" si="7"/>
        <v>17545</v>
      </c>
      <c r="I28" s="10">
        <f t="shared" si="7"/>
        <v>16100</v>
      </c>
      <c r="J28" s="10">
        <f t="shared" si="7"/>
        <v>14530</v>
      </c>
      <c r="K28" s="10">
        <f t="shared" si="7"/>
        <v>15275</v>
      </c>
      <c r="L28" s="10">
        <f t="shared" si="7"/>
        <v>16260</v>
      </c>
      <c r="M28" s="10">
        <f t="shared" si="7"/>
        <v>15870</v>
      </c>
      <c r="N28" s="11">
        <f t="shared" si="7"/>
        <v>61230</v>
      </c>
    </row>
    <row r="29" spans="1:14">
      <c r="A29" s="10" t="s">
        <v>69</v>
      </c>
      <c r="B29" s="10">
        <f>B26</f>
        <v>3050</v>
      </c>
      <c r="C29" s="10">
        <f t="shared" ref="C29:N29" si="8">C26</f>
        <v>3100</v>
      </c>
      <c r="D29" s="10">
        <f t="shared" si="8"/>
        <v>2950</v>
      </c>
      <c r="E29" s="10">
        <f t="shared" si="8"/>
        <v>3050</v>
      </c>
      <c r="F29" s="10">
        <f t="shared" si="8"/>
        <v>3150</v>
      </c>
      <c r="G29" s="10">
        <f t="shared" si="8"/>
        <v>2900</v>
      </c>
      <c r="H29" s="10">
        <f t="shared" si="8"/>
        <v>3950</v>
      </c>
      <c r="I29" s="10">
        <f t="shared" si="8"/>
        <v>2350</v>
      </c>
      <c r="J29" s="10">
        <f t="shared" si="8"/>
        <v>2480</v>
      </c>
      <c r="K29" s="10">
        <f t="shared" si="8"/>
        <v>2460</v>
      </c>
      <c r="L29" s="10">
        <f t="shared" si="8"/>
        <v>2750</v>
      </c>
      <c r="M29" s="10">
        <f t="shared" si="8"/>
        <v>2700</v>
      </c>
      <c r="N29" s="11">
        <f t="shared" si="8"/>
        <v>18390</v>
      </c>
    </row>
    <row r="30" spans="1:14">
      <c r="N30" s="6"/>
    </row>
    <row r="31" spans="1:14">
      <c r="A31" s="11" t="s">
        <v>72</v>
      </c>
      <c r="B31" s="10">
        <f>B28-B29</f>
        <v>1180</v>
      </c>
      <c r="C31" s="10">
        <f t="shared" ref="C31:N31" si="9">C28-C29</f>
        <v>3365</v>
      </c>
      <c r="D31" s="10">
        <f t="shared" si="9"/>
        <v>9330</v>
      </c>
      <c r="E31" s="10">
        <f t="shared" si="9"/>
        <v>10380</v>
      </c>
      <c r="F31" s="10">
        <f t="shared" si="9"/>
        <v>12010</v>
      </c>
      <c r="G31" s="10">
        <f t="shared" si="9"/>
        <v>12435</v>
      </c>
      <c r="H31" s="10">
        <f t="shared" si="9"/>
        <v>13595</v>
      </c>
      <c r="I31" s="10">
        <f t="shared" si="9"/>
        <v>13750</v>
      </c>
      <c r="J31" s="10">
        <f t="shared" si="9"/>
        <v>12050</v>
      </c>
      <c r="K31" s="10">
        <f t="shared" si="9"/>
        <v>12815</v>
      </c>
      <c r="L31" s="10">
        <f t="shared" si="9"/>
        <v>13510</v>
      </c>
      <c r="M31" s="10">
        <f t="shared" si="9"/>
        <v>13170</v>
      </c>
      <c r="N31" s="11">
        <f t="shared" si="9"/>
        <v>42840</v>
      </c>
    </row>
    <row r="32" spans="1:14">
      <c r="A32" s="10" t="s">
        <v>73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/>
    </row>
    <row r="33" spans="1:14">
      <c r="A33" s="10" t="s">
        <v>74</v>
      </c>
      <c r="B33" s="10">
        <f>B31-B32</f>
        <v>1180</v>
      </c>
      <c r="C33" s="10">
        <f t="shared" ref="C33:N33" si="10">C31-C32</f>
        <v>3365</v>
      </c>
      <c r="D33" s="10">
        <f t="shared" si="10"/>
        <v>9330</v>
      </c>
      <c r="E33" s="10">
        <f t="shared" si="10"/>
        <v>10380</v>
      </c>
      <c r="F33" s="10">
        <f t="shared" si="10"/>
        <v>12010</v>
      </c>
      <c r="G33" s="10">
        <f t="shared" si="10"/>
        <v>12435</v>
      </c>
      <c r="H33" s="10">
        <f t="shared" si="10"/>
        <v>13595</v>
      </c>
      <c r="I33" s="10">
        <f t="shared" si="10"/>
        <v>13750</v>
      </c>
      <c r="J33" s="10">
        <f t="shared" si="10"/>
        <v>12050</v>
      </c>
      <c r="K33" s="10">
        <f t="shared" si="10"/>
        <v>12815</v>
      </c>
      <c r="L33" s="10">
        <f t="shared" si="10"/>
        <v>13510</v>
      </c>
      <c r="M33" s="10">
        <f t="shared" si="10"/>
        <v>13170</v>
      </c>
      <c r="N33" s="11">
        <f t="shared" si="10"/>
        <v>42840</v>
      </c>
    </row>
    <row r="34" spans="1:14">
      <c r="N34" s="14"/>
    </row>
    <row r="35" spans="1:14">
      <c r="N35" s="15"/>
    </row>
    <row r="36" spans="1:14">
      <c r="N36" s="14"/>
    </row>
    <row r="37" spans="1:14" ht="17.399999999999999">
      <c r="C37" s="16"/>
      <c r="N37" s="14"/>
    </row>
    <row r="38" spans="1:14">
      <c r="N38" s="17"/>
    </row>
    <row r="39" spans="1:14">
      <c r="N39" s="17"/>
    </row>
    <row r="40" spans="1:14">
      <c r="N40" s="14"/>
    </row>
    <row r="41" spans="1:14">
      <c r="N41" s="18"/>
    </row>
    <row r="42" spans="1:14">
      <c r="N42" s="14"/>
    </row>
    <row r="43" spans="1:14">
      <c r="N43" s="17"/>
    </row>
    <row r="44" spans="1:14">
      <c r="N44" s="17"/>
    </row>
    <row r="45" spans="1:14">
      <c r="N45" s="1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5"/>
  <sheetViews>
    <sheetView showGridLines="0" workbookViewId="0">
      <selection sqref="A1:E15"/>
    </sheetView>
  </sheetViews>
  <sheetFormatPr defaultColWidth="11" defaultRowHeight="15.6"/>
  <cols>
    <col min="1" max="1" width="19.3984375" style="1" customWidth="1"/>
    <col min="2" max="2" width="6.8984375" style="1" customWidth="1"/>
    <col min="3" max="3" width="5.19921875" style="1" customWidth="1"/>
    <col min="4" max="4" width="65.19921875" style="1" customWidth="1"/>
    <col min="5" max="5" width="6.5" style="1" customWidth="1"/>
    <col min="6" max="16384" width="11" style="1"/>
  </cols>
  <sheetData>
    <row r="1" spans="1:5">
      <c r="A1" s="6" t="s">
        <v>6</v>
      </c>
    </row>
    <row r="3" spans="1:5" ht="18">
      <c r="A3" s="34" t="s">
        <v>84</v>
      </c>
      <c r="B3" s="35"/>
      <c r="C3" s="10"/>
      <c r="D3" s="34" t="s">
        <v>88</v>
      </c>
      <c r="E3" s="35"/>
    </row>
    <row r="4" spans="1:5">
      <c r="A4" s="10" t="s">
        <v>85</v>
      </c>
      <c r="B4" s="10">
        <f>'Cash Flow Year 3'!N6</f>
        <v>12015</v>
      </c>
      <c r="C4" s="10"/>
      <c r="D4" s="10" t="s">
        <v>89</v>
      </c>
      <c r="E4" s="10">
        <f>'Income Statement Year 3'!N16</f>
        <v>5840</v>
      </c>
    </row>
    <row r="5" spans="1:5">
      <c r="A5" s="10" t="s">
        <v>86</v>
      </c>
      <c r="B5" s="10">
        <f>'Cash Flow Year 3'!N7</f>
        <v>36045</v>
      </c>
      <c r="C5" s="10"/>
      <c r="D5" s="10" t="s">
        <v>63</v>
      </c>
      <c r="E5" s="10">
        <f>1500*12</f>
        <v>18000</v>
      </c>
    </row>
    <row r="6" spans="1:5">
      <c r="A6" s="10" t="s">
        <v>87</v>
      </c>
      <c r="B6" s="10">
        <f>'Start Up Costs '!B7</f>
        <v>5000</v>
      </c>
      <c r="C6" s="10"/>
      <c r="D6" s="10" t="s">
        <v>90</v>
      </c>
      <c r="E6" s="10">
        <f>700*12</f>
        <v>8400</v>
      </c>
    </row>
    <row r="7" spans="1:5">
      <c r="A7" s="10"/>
      <c r="B7" s="10"/>
      <c r="C7" s="10"/>
      <c r="D7" s="10" t="s">
        <v>91</v>
      </c>
      <c r="E7" s="10">
        <f>'Income Statement Year 3'!N24</f>
        <v>2650</v>
      </c>
    </row>
    <row r="8" spans="1:5" ht="18">
      <c r="A8" s="9" t="s">
        <v>94</v>
      </c>
      <c r="B8" s="10"/>
      <c r="C8" s="10"/>
      <c r="D8" s="10" t="s">
        <v>92</v>
      </c>
      <c r="E8" s="10">
        <f>'Income Statement Year 3'!N23</f>
        <v>750</v>
      </c>
    </row>
    <row r="9" spans="1:5" ht="18">
      <c r="A9" s="9"/>
      <c r="B9" s="10"/>
      <c r="C9" s="10"/>
      <c r="D9" s="10" t="s">
        <v>101</v>
      </c>
      <c r="E9" s="10">
        <f>'Income Statement Year 3'!N22</f>
        <v>1400</v>
      </c>
    </row>
    <row r="10" spans="1:5">
      <c r="A10" s="10" t="s">
        <v>96</v>
      </c>
      <c r="B10" s="10">
        <f>'Start Up Costs '!B6</f>
        <v>5000</v>
      </c>
      <c r="C10" s="10"/>
      <c r="D10" s="10"/>
      <c r="E10" s="10"/>
    </row>
    <row r="11" spans="1:5" ht="18">
      <c r="A11" s="9"/>
      <c r="B11" s="10"/>
      <c r="C11" s="10"/>
      <c r="D11" s="10"/>
      <c r="E11" s="10"/>
    </row>
    <row r="12" spans="1:5" ht="18">
      <c r="A12" s="9" t="s">
        <v>95</v>
      </c>
      <c r="B12" s="11">
        <f>SUM(B4:B10)</f>
        <v>58060</v>
      </c>
      <c r="C12" s="29"/>
      <c r="D12" s="11" t="s">
        <v>99</v>
      </c>
      <c r="E12" s="11">
        <f>SUM(E4:E9)</f>
        <v>37040</v>
      </c>
    </row>
    <row r="13" spans="1:5" ht="18">
      <c r="A13" s="19"/>
      <c r="D13" s="31" t="s">
        <v>93</v>
      </c>
      <c r="E13" s="10">
        <v>0</v>
      </c>
    </row>
    <row r="15" spans="1:5">
      <c r="D15" s="11" t="s">
        <v>100</v>
      </c>
      <c r="E15" s="11">
        <f>B12-E12-E13</f>
        <v>21020</v>
      </c>
    </row>
    <row r="23" spans="1:4" ht="18">
      <c r="A23" s="20"/>
    </row>
    <row r="24" spans="1:4" ht="18">
      <c r="A24" s="20"/>
    </row>
    <row r="25" spans="1:4" ht="18">
      <c r="A25" s="20"/>
    </row>
    <row r="26" spans="1:4" ht="18">
      <c r="A26" s="20"/>
    </row>
    <row r="30" spans="1:4" ht="18">
      <c r="D30" s="21" t="s">
        <v>51</v>
      </c>
    </row>
    <row r="32" spans="1:4">
      <c r="D32" s="5" t="s">
        <v>46</v>
      </c>
    </row>
    <row r="34" spans="4:4">
      <c r="D34" s="5" t="s">
        <v>52</v>
      </c>
    </row>
    <row r="36" spans="4:4">
      <c r="D36" s="7" t="s">
        <v>47</v>
      </c>
    </row>
    <row r="37" spans="4:4">
      <c r="D37" s="7" t="s">
        <v>48</v>
      </c>
    </row>
    <row r="38" spans="4:4">
      <c r="D38" s="7" t="s">
        <v>49</v>
      </c>
    </row>
    <row r="39" spans="4:4">
      <c r="D39" s="7" t="s">
        <v>50</v>
      </c>
    </row>
    <row r="41" spans="4:4">
      <c r="D41" s="7" t="s">
        <v>40</v>
      </c>
    </row>
    <row r="42" spans="4:4">
      <c r="D42" s="5" t="s">
        <v>53</v>
      </c>
    </row>
    <row r="43" spans="4:4">
      <c r="D43" s="5" t="s">
        <v>54</v>
      </c>
    </row>
    <row r="44" spans="4:4">
      <c r="D44" s="5" t="s">
        <v>71</v>
      </c>
    </row>
    <row r="45" spans="4:4">
      <c r="D45" s="22"/>
    </row>
  </sheetData>
  <mergeCells count="2">
    <mergeCell ref="A3:B3"/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C79E8-9B93-42B5-A4D4-748336872AE5}">
  <dimension ref="A1:AC18"/>
  <sheetViews>
    <sheetView topLeftCell="N1" workbookViewId="0">
      <selection activeCell="T14" sqref="T14"/>
    </sheetView>
  </sheetViews>
  <sheetFormatPr defaultRowHeight="15.6"/>
  <cols>
    <col min="1" max="1" width="27.5" bestFit="1" customWidth="1"/>
    <col min="2" max="2" width="5.8984375" bestFit="1" customWidth="1"/>
    <col min="5" max="5" width="18.3984375" bestFit="1" customWidth="1"/>
    <col min="6" max="6" width="9.796875" bestFit="1" customWidth="1"/>
    <col min="7" max="7" width="7.69921875" bestFit="1" customWidth="1"/>
    <col min="8" max="8" width="9.09765625" bestFit="1" customWidth="1"/>
    <col min="9" max="9" width="9.796875" bestFit="1" customWidth="1"/>
    <col min="10" max="10" width="7.69921875" bestFit="1" customWidth="1"/>
    <col min="11" max="11" width="9.09765625" bestFit="1" customWidth="1"/>
    <col min="12" max="12" width="9.796875" bestFit="1" customWidth="1"/>
    <col min="13" max="13" width="8.19921875" bestFit="1" customWidth="1"/>
    <col min="15" max="15" width="18.19921875" bestFit="1" customWidth="1"/>
    <col min="16" max="16" width="7.8984375" bestFit="1" customWidth="1"/>
    <col min="17" max="17" width="16.796875" bestFit="1" customWidth="1"/>
    <col min="18" max="18" width="7.69921875" bestFit="1" customWidth="1"/>
    <col min="20" max="20" width="18.19921875" bestFit="1" customWidth="1"/>
    <col min="21" max="21" width="7.8984375" bestFit="1" customWidth="1"/>
    <col min="22" max="22" width="16.69921875" bestFit="1" customWidth="1"/>
    <col min="23" max="23" width="5.8984375" bestFit="1" customWidth="1"/>
    <col min="25" max="25" width="18.19921875" bestFit="1" customWidth="1"/>
    <col min="26" max="26" width="7.69921875" bestFit="1" customWidth="1"/>
    <col min="27" max="27" width="16.796875" bestFit="1" customWidth="1"/>
    <col min="28" max="28" width="5.8984375" bestFit="1" customWidth="1"/>
  </cols>
  <sheetData>
    <row r="1" spans="1:29">
      <c r="A1" s="43" t="s">
        <v>21</v>
      </c>
      <c r="B1" s="43"/>
      <c r="E1" s="43" t="s">
        <v>128</v>
      </c>
      <c r="F1" s="43"/>
      <c r="G1" s="43"/>
      <c r="H1" s="43"/>
      <c r="I1" s="43"/>
      <c r="J1" s="43"/>
      <c r="K1" s="43"/>
      <c r="L1" s="43"/>
      <c r="M1" s="43"/>
      <c r="O1" s="43" t="s">
        <v>4</v>
      </c>
      <c r="P1" s="43"/>
      <c r="Q1" s="43"/>
      <c r="R1" s="43"/>
      <c r="S1" s="46"/>
      <c r="T1" s="43" t="s">
        <v>5</v>
      </c>
      <c r="U1" s="43"/>
      <c r="V1" s="43"/>
      <c r="W1" s="43"/>
      <c r="Y1" s="43" t="s">
        <v>6</v>
      </c>
      <c r="Z1" s="43"/>
      <c r="AA1" s="43"/>
      <c r="AB1" s="43"/>
      <c r="AC1" s="1"/>
    </row>
    <row r="2" spans="1:29">
      <c r="A2" s="43" t="s">
        <v>76</v>
      </c>
      <c r="B2" s="43"/>
      <c r="E2" s="43" t="s">
        <v>129</v>
      </c>
      <c r="F2" s="43"/>
      <c r="G2" s="43"/>
      <c r="H2" s="43" t="s">
        <v>131</v>
      </c>
      <c r="I2" s="43"/>
      <c r="J2" s="43"/>
      <c r="K2" s="43" t="s">
        <v>132</v>
      </c>
      <c r="L2" s="43"/>
      <c r="M2" s="43"/>
      <c r="O2" s="47" t="s">
        <v>84</v>
      </c>
      <c r="P2" s="47" t="s">
        <v>121</v>
      </c>
      <c r="Q2" s="47" t="s">
        <v>88</v>
      </c>
      <c r="R2" s="47" t="s">
        <v>121</v>
      </c>
      <c r="T2" s="51" t="s">
        <v>84</v>
      </c>
      <c r="U2" s="51" t="s">
        <v>121</v>
      </c>
      <c r="V2" s="51" t="s">
        <v>88</v>
      </c>
      <c r="W2" s="51" t="s">
        <v>121</v>
      </c>
      <c r="Y2" s="47" t="s">
        <v>84</v>
      </c>
      <c r="Z2" s="51" t="s">
        <v>121</v>
      </c>
      <c r="AA2" s="47" t="s">
        <v>88</v>
      </c>
      <c r="AB2" s="49"/>
    </row>
    <row r="3" spans="1:29">
      <c r="A3" s="11" t="s">
        <v>77</v>
      </c>
      <c r="B3" s="10">
        <v>4500</v>
      </c>
      <c r="E3" s="11" t="s">
        <v>130</v>
      </c>
      <c r="F3" s="11" t="s">
        <v>134</v>
      </c>
      <c r="G3" s="11" t="s">
        <v>121</v>
      </c>
      <c r="H3" s="11" t="s">
        <v>130</v>
      </c>
      <c r="I3" s="11" t="s">
        <v>134</v>
      </c>
      <c r="J3" s="11" t="s">
        <v>121</v>
      </c>
      <c r="K3" s="11" t="s">
        <v>130</v>
      </c>
      <c r="L3" s="11" t="s">
        <v>134</v>
      </c>
      <c r="M3" s="11" t="s">
        <v>133</v>
      </c>
      <c r="O3" s="45" t="s">
        <v>85</v>
      </c>
      <c r="P3" s="44">
        <v>13927.5</v>
      </c>
      <c r="Q3" s="45" t="s">
        <v>89</v>
      </c>
      <c r="R3" s="44">
        <v>5590</v>
      </c>
      <c r="T3" s="11" t="s">
        <v>85</v>
      </c>
      <c r="U3" s="37">
        <v>11977.5</v>
      </c>
      <c r="V3" s="11" t="s">
        <v>89</v>
      </c>
      <c r="W3" s="37">
        <v>5800</v>
      </c>
      <c r="Y3" s="45" t="s">
        <v>85</v>
      </c>
      <c r="Z3" s="44">
        <v>12015</v>
      </c>
      <c r="AA3" s="45" t="s">
        <v>89</v>
      </c>
      <c r="AB3" s="44">
        <v>5840</v>
      </c>
    </row>
    <row r="4" spans="1:29">
      <c r="A4" s="11" t="s">
        <v>79</v>
      </c>
      <c r="B4" s="10">
        <v>2000</v>
      </c>
      <c r="E4" s="10" t="s">
        <v>135</v>
      </c>
      <c r="F4" s="10" t="s">
        <v>137</v>
      </c>
      <c r="G4" s="10">
        <v>448.8</v>
      </c>
      <c r="H4" s="10" t="s">
        <v>135</v>
      </c>
      <c r="I4" s="10" t="s">
        <v>138</v>
      </c>
      <c r="J4" s="10">
        <v>-871.2</v>
      </c>
      <c r="K4" s="10" t="s">
        <v>135</v>
      </c>
      <c r="L4" s="10" t="s">
        <v>137</v>
      </c>
      <c r="M4" s="10">
        <v>290.39999999999998</v>
      </c>
      <c r="O4" s="45" t="s">
        <v>86</v>
      </c>
      <c r="P4" s="44">
        <v>41782.5</v>
      </c>
      <c r="Q4" s="45" t="s">
        <v>63</v>
      </c>
      <c r="R4" s="44">
        <v>18000</v>
      </c>
      <c r="T4" s="11" t="s">
        <v>86</v>
      </c>
      <c r="U4" s="37">
        <v>35932.5</v>
      </c>
      <c r="V4" s="11" t="s">
        <v>63</v>
      </c>
      <c r="W4" s="37">
        <v>18000</v>
      </c>
      <c r="Y4" s="45" t="s">
        <v>86</v>
      </c>
      <c r="Z4" s="44">
        <v>36045</v>
      </c>
      <c r="AA4" s="45" t="s">
        <v>63</v>
      </c>
      <c r="AB4" s="44">
        <v>18000</v>
      </c>
    </row>
    <row r="5" spans="1:29">
      <c r="A5" s="11" t="s">
        <v>75</v>
      </c>
      <c r="B5" s="10"/>
      <c r="E5" s="10" t="s">
        <v>136</v>
      </c>
      <c r="F5" s="10" t="s">
        <v>137</v>
      </c>
      <c r="G5" s="10">
        <v>2094.4</v>
      </c>
      <c r="H5" s="10" t="s">
        <v>136</v>
      </c>
      <c r="I5" s="10" t="s">
        <v>137</v>
      </c>
      <c r="J5" s="10">
        <v>1205.5999999999999</v>
      </c>
      <c r="K5" s="10" t="s">
        <v>136</v>
      </c>
      <c r="L5" s="10" t="s">
        <v>137</v>
      </c>
      <c r="M5" s="10">
        <v>1658.8</v>
      </c>
      <c r="O5" s="45" t="s">
        <v>87</v>
      </c>
      <c r="P5" s="44">
        <v>5000</v>
      </c>
      <c r="Q5" s="45" t="s">
        <v>90</v>
      </c>
      <c r="R5" s="44">
        <v>8400</v>
      </c>
      <c r="T5" s="11" t="s">
        <v>87</v>
      </c>
      <c r="U5" s="37">
        <v>5000</v>
      </c>
      <c r="V5" s="11" t="s">
        <v>90</v>
      </c>
      <c r="W5" s="37">
        <v>8400</v>
      </c>
      <c r="Y5" s="45" t="s">
        <v>87</v>
      </c>
      <c r="Z5" s="44">
        <v>5000</v>
      </c>
      <c r="AA5" s="45" t="s">
        <v>90</v>
      </c>
      <c r="AB5" s="44">
        <v>8400</v>
      </c>
    </row>
    <row r="6" spans="1:29">
      <c r="A6" s="10" t="s">
        <v>24</v>
      </c>
      <c r="B6" s="10">
        <v>5000</v>
      </c>
      <c r="E6" s="10" t="s">
        <v>10</v>
      </c>
      <c r="F6" s="10" t="s">
        <v>137</v>
      </c>
      <c r="G6" s="10">
        <v>2640</v>
      </c>
      <c r="H6" s="10" t="s">
        <v>10</v>
      </c>
      <c r="I6" s="10" t="s">
        <v>137</v>
      </c>
      <c r="J6" s="10">
        <v>3264.8</v>
      </c>
      <c r="K6" s="10" t="s">
        <v>10</v>
      </c>
      <c r="L6" s="10" t="s">
        <v>137</v>
      </c>
      <c r="M6" s="10">
        <v>5011.6000000000004</v>
      </c>
      <c r="O6" s="45"/>
      <c r="P6" s="44"/>
      <c r="Q6" s="45" t="s">
        <v>91</v>
      </c>
      <c r="R6" s="44">
        <v>2650</v>
      </c>
      <c r="T6" s="11"/>
      <c r="U6" s="37"/>
      <c r="V6" s="11" t="s">
        <v>91</v>
      </c>
      <c r="W6" s="37">
        <v>2650</v>
      </c>
      <c r="Y6" s="45"/>
      <c r="Z6" s="44"/>
      <c r="AA6" s="45" t="s">
        <v>91</v>
      </c>
      <c r="AB6" s="44">
        <v>2650</v>
      </c>
    </row>
    <row r="7" spans="1:29">
      <c r="A7" s="10" t="s">
        <v>25</v>
      </c>
      <c r="B7" s="10">
        <v>5000</v>
      </c>
      <c r="E7" s="10" t="s">
        <v>11</v>
      </c>
      <c r="F7" s="10" t="s">
        <v>137</v>
      </c>
      <c r="G7" s="10">
        <v>3924.8</v>
      </c>
      <c r="H7" s="10" t="s">
        <v>11</v>
      </c>
      <c r="I7" s="10" t="s">
        <v>138</v>
      </c>
      <c r="J7" s="10">
        <v>-360.8</v>
      </c>
      <c r="K7" s="10" t="s">
        <v>11</v>
      </c>
      <c r="L7" s="10" t="s">
        <v>137</v>
      </c>
      <c r="M7" s="10">
        <v>616</v>
      </c>
      <c r="O7" s="45" t="s">
        <v>94</v>
      </c>
      <c r="P7" s="44"/>
      <c r="Q7" s="45" t="s">
        <v>92</v>
      </c>
      <c r="R7" s="44">
        <v>1400</v>
      </c>
      <c r="T7" s="11" t="s">
        <v>94</v>
      </c>
      <c r="U7" s="37"/>
      <c r="V7" s="11" t="s">
        <v>92</v>
      </c>
      <c r="W7" s="37">
        <v>1400</v>
      </c>
      <c r="Y7" s="45" t="s">
        <v>94</v>
      </c>
      <c r="Z7" s="44"/>
      <c r="AA7" s="45" t="s">
        <v>92</v>
      </c>
      <c r="AB7" s="44">
        <v>750</v>
      </c>
    </row>
    <row r="8" spans="1:29">
      <c r="A8" s="10" t="s">
        <v>26</v>
      </c>
      <c r="B8" s="10">
        <v>500</v>
      </c>
      <c r="E8" s="10" t="s">
        <v>12</v>
      </c>
      <c r="F8" s="10" t="s">
        <v>137</v>
      </c>
      <c r="G8" s="10">
        <v>9064</v>
      </c>
      <c r="H8" s="10" t="s">
        <v>12</v>
      </c>
      <c r="I8" s="10" t="s">
        <v>137</v>
      </c>
      <c r="J8" s="10">
        <v>2508</v>
      </c>
      <c r="K8" s="10" t="s">
        <v>12</v>
      </c>
      <c r="L8" s="10" t="s">
        <v>137</v>
      </c>
      <c r="M8" s="10">
        <v>1232</v>
      </c>
      <c r="O8" s="45"/>
      <c r="P8" s="44"/>
      <c r="Q8" s="45" t="s">
        <v>101</v>
      </c>
      <c r="R8" s="44">
        <v>1600</v>
      </c>
      <c r="T8" s="11"/>
      <c r="U8" s="37"/>
      <c r="V8" s="11" t="s">
        <v>101</v>
      </c>
      <c r="W8" s="37">
        <v>1600</v>
      </c>
      <c r="Y8" s="45"/>
      <c r="Z8" s="44"/>
      <c r="AA8" s="45" t="s">
        <v>101</v>
      </c>
      <c r="AB8" s="44">
        <v>1400</v>
      </c>
    </row>
    <row r="9" spans="1:29">
      <c r="A9" s="10" t="s">
        <v>78</v>
      </c>
      <c r="B9" s="10">
        <v>2400</v>
      </c>
      <c r="E9" s="10" t="s">
        <v>13</v>
      </c>
      <c r="F9" s="10" t="s">
        <v>137</v>
      </c>
      <c r="G9" s="10">
        <v>325.60000000000002</v>
      </c>
      <c r="H9" s="10" t="s">
        <v>13</v>
      </c>
      <c r="I9" s="10" t="s">
        <v>138</v>
      </c>
      <c r="J9" s="10">
        <v>-836</v>
      </c>
      <c r="K9" s="10" t="s">
        <v>13</v>
      </c>
      <c r="L9" s="10" t="s">
        <v>137</v>
      </c>
      <c r="M9" s="10">
        <v>136.4</v>
      </c>
      <c r="O9" s="45" t="s">
        <v>96</v>
      </c>
      <c r="P9" s="44">
        <v>5000</v>
      </c>
      <c r="Q9" s="45"/>
      <c r="R9" s="44"/>
      <c r="T9" s="11" t="s">
        <v>96</v>
      </c>
      <c r="U9" s="37">
        <v>5000</v>
      </c>
      <c r="V9" s="11"/>
      <c r="W9" s="37"/>
      <c r="Y9" s="45" t="s">
        <v>96</v>
      </c>
      <c r="Z9" s="44">
        <v>5000</v>
      </c>
      <c r="AA9" s="45"/>
      <c r="AB9" s="44"/>
    </row>
    <row r="10" spans="1:29">
      <c r="A10" s="10" t="s">
        <v>27</v>
      </c>
      <c r="B10" s="10">
        <v>100</v>
      </c>
      <c r="E10" s="10" t="s">
        <v>14</v>
      </c>
      <c r="F10" s="10" t="s">
        <v>138</v>
      </c>
      <c r="G10" s="10">
        <v>-976.8</v>
      </c>
      <c r="H10" s="10" t="s">
        <v>14</v>
      </c>
      <c r="I10" s="10" t="s">
        <v>137</v>
      </c>
      <c r="J10" s="10">
        <v>132</v>
      </c>
      <c r="K10" s="10" t="s">
        <v>14</v>
      </c>
      <c r="L10" s="10" t="s">
        <v>137</v>
      </c>
      <c r="M10" s="10">
        <v>800.8</v>
      </c>
      <c r="O10" s="45"/>
      <c r="P10" s="44"/>
      <c r="Q10" s="45" t="s">
        <v>99</v>
      </c>
      <c r="R10" s="44">
        <v>37640</v>
      </c>
      <c r="T10" s="11"/>
      <c r="U10" s="37"/>
      <c r="V10" s="11"/>
      <c r="W10" s="37"/>
      <c r="Y10" s="45"/>
      <c r="Z10" s="44"/>
      <c r="AA10" s="45"/>
      <c r="AB10" s="44"/>
    </row>
    <row r="11" spans="1:29">
      <c r="A11" s="10" t="s">
        <v>80</v>
      </c>
      <c r="B11" s="10">
        <v>1200</v>
      </c>
      <c r="E11" s="10" t="s">
        <v>15</v>
      </c>
      <c r="F11" s="10" t="s">
        <v>138</v>
      </c>
      <c r="G11" s="10">
        <v>-783.2</v>
      </c>
      <c r="H11" s="10" t="s">
        <v>15</v>
      </c>
      <c r="I11" s="10" t="s">
        <v>137</v>
      </c>
      <c r="J11" s="10">
        <v>800.8</v>
      </c>
      <c r="K11" s="10" t="s">
        <v>15</v>
      </c>
      <c r="L11" s="10" t="s">
        <v>138</v>
      </c>
      <c r="M11" s="10">
        <v>-66</v>
      </c>
      <c r="O11" s="45" t="s">
        <v>95</v>
      </c>
      <c r="P11" s="44">
        <v>65710</v>
      </c>
      <c r="Q11" s="45" t="s">
        <v>93</v>
      </c>
      <c r="R11" s="44">
        <v>13000</v>
      </c>
      <c r="T11" s="11" t="s">
        <v>95</v>
      </c>
      <c r="U11" s="11">
        <v>57910</v>
      </c>
      <c r="V11" s="11" t="s">
        <v>99</v>
      </c>
      <c r="W11" s="11">
        <v>37850</v>
      </c>
      <c r="Y11" s="45" t="s">
        <v>95</v>
      </c>
      <c r="Z11" s="44">
        <v>58060</v>
      </c>
      <c r="AA11" s="45" t="s">
        <v>99</v>
      </c>
      <c r="AB11" s="44">
        <v>37040</v>
      </c>
    </row>
    <row r="12" spans="1:29">
      <c r="A12" s="10" t="s">
        <v>97</v>
      </c>
      <c r="B12" s="10">
        <v>700</v>
      </c>
      <c r="E12" s="10" t="s">
        <v>16</v>
      </c>
      <c r="F12" s="10" t="s">
        <v>137</v>
      </c>
      <c r="G12" s="10">
        <v>1117.5999999999999</v>
      </c>
      <c r="H12" s="10" t="s">
        <v>16</v>
      </c>
      <c r="I12" s="10" t="s">
        <v>137</v>
      </c>
      <c r="J12" s="10">
        <v>1777.6</v>
      </c>
      <c r="K12" s="10" t="s">
        <v>16</v>
      </c>
      <c r="L12" s="10" t="s">
        <v>138</v>
      </c>
      <c r="M12" s="10">
        <v>-1733.6</v>
      </c>
      <c r="O12" s="44"/>
      <c r="P12" s="44"/>
      <c r="Q12" s="45"/>
      <c r="R12" s="44"/>
      <c r="T12" s="11"/>
      <c r="U12" s="37"/>
      <c r="V12" s="38" t="s">
        <v>93</v>
      </c>
      <c r="W12" s="37">
        <v>0</v>
      </c>
      <c r="Y12" s="45"/>
      <c r="Z12" s="44"/>
      <c r="AA12" s="45" t="s">
        <v>93</v>
      </c>
      <c r="AB12" s="44">
        <v>0</v>
      </c>
    </row>
    <row r="13" spans="1:29">
      <c r="A13" s="10" t="s">
        <v>28</v>
      </c>
      <c r="B13" s="10">
        <v>10000</v>
      </c>
      <c r="E13" s="10" t="s">
        <v>17</v>
      </c>
      <c r="F13" s="10" t="s">
        <v>138</v>
      </c>
      <c r="G13" s="10">
        <v>-2076.8000000000002</v>
      </c>
      <c r="H13" s="10" t="s">
        <v>17</v>
      </c>
      <c r="I13" s="10" t="s">
        <v>137</v>
      </c>
      <c r="J13" s="10">
        <v>176</v>
      </c>
      <c r="K13" s="10" t="s">
        <v>17</v>
      </c>
      <c r="L13" s="10" t="s">
        <v>137</v>
      </c>
      <c r="M13" s="10">
        <v>453.2</v>
      </c>
      <c r="O13" s="44"/>
      <c r="P13" s="44"/>
      <c r="Q13" s="45" t="s">
        <v>100</v>
      </c>
      <c r="R13" s="44">
        <v>15070</v>
      </c>
      <c r="T13" s="37"/>
      <c r="U13" s="37"/>
      <c r="V13" s="37"/>
      <c r="W13" s="37"/>
      <c r="Y13" s="45"/>
      <c r="Z13" s="44"/>
      <c r="AA13" s="45"/>
      <c r="AB13" s="44"/>
    </row>
    <row r="14" spans="1:29">
      <c r="A14" s="11" t="s">
        <v>30</v>
      </c>
      <c r="B14" s="11">
        <f>SUM(B3:B13)</f>
        <v>31400</v>
      </c>
      <c r="E14" s="10" t="s">
        <v>18</v>
      </c>
      <c r="F14" s="10" t="s">
        <v>138</v>
      </c>
      <c r="G14" s="10">
        <v>-651.20000000000005</v>
      </c>
      <c r="H14" s="10" t="s">
        <v>18</v>
      </c>
      <c r="I14" s="10" t="s">
        <v>138</v>
      </c>
      <c r="J14" s="10">
        <v>-976.8</v>
      </c>
      <c r="K14" s="10" t="s">
        <v>18</v>
      </c>
      <c r="L14" s="10" t="s">
        <v>137</v>
      </c>
      <c r="M14" s="10">
        <v>391.6</v>
      </c>
      <c r="O14" s="44"/>
      <c r="P14" s="44"/>
      <c r="Q14" s="44"/>
      <c r="R14" s="44"/>
      <c r="T14" s="37"/>
      <c r="U14" s="37"/>
      <c r="V14" s="11" t="s">
        <v>100</v>
      </c>
      <c r="W14" s="11">
        <v>20060</v>
      </c>
      <c r="Y14" s="45"/>
      <c r="Z14" s="44"/>
      <c r="AA14" s="45" t="s">
        <v>100</v>
      </c>
      <c r="AB14" s="44">
        <v>21020</v>
      </c>
    </row>
    <row r="15" spans="1:29">
      <c r="A15" s="41" t="s">
        <v>29</v>
      </c>
      <c r="B15" s="42"/>
      <c r="E15" s="10" t="s">
        <v>19</v>
      </c>
      <c r="F15" s="10" t="s">
        <v>138</v>
      </c>
      <c r="G15" s="10">
        <v>-633.6</v>
      </c>
      <c r="H15" s="10" t="s">
        <v>19</v>
      </c>
      <c r="I15" s="10" t="s">
        <v>137</v>
      </c>
      <c r="J15" s="10">
        <v>624.79999999999995</v>
      </c>
      <c r="K15" s="10" t="s">
        <v>19</v>
      </c>
      <c r="L15" s="10" t="s">
        <v>138</v>
      </c>
      <c r="M15" s="10">
        <v>-501.6</v>
      </c>
      <c r="O15" s="47" t="s">
        <v>123</v>
      </c>
      <c r="P15" s="47">
        <f>P11</f>
        <v>65710</v>
      </c>
      <c r="Q15" s="47" t="s">
        <v>123</v>
      </c>
      <c r="R15" s="47">
        <f>R13+R11+R10</f>
        <v>65710</v>
      </c>
      <c r="T15" s="48" t="s">
        <v>123</v>
      </c>
      <c r="U15" s="48">
        <v>57910</v>
      </c>
      <c r="V15" s="48" t="s">
        <v>123</v>
      </c>
      <c r="W15" s="48">
        <v>57910</v>
      </c>
      <c r="Y15" s="47" t="s">
        <v>123</v>
      </c>
      <c r="Z15" s="47">
        <f>Z14+Z11</f>
        <v>58060</v>
      </c>
      <c r="AA15" s="47" t="s">
        <v>123</v>
      </c>
      <c r="AB15" s="47">
        <f>AB14+AB11</f>
        <v>58060</v>
      </c>
    </row>
    <row r="16" spans="1:29">
      <c r="A16" s="11" t="s">
        <v>83</v>
      </c>
      <c r="B16" s="10">
        <v>5000</v>
      </c>
      <c r="E16" s="48" t="s">
        <v>140</v>
      </c>
      <c r="F16" s="48" t="s">
        <v>139</v>
      </c>
      <c r="G16" s="48">
        <f>SUM(G4:G15)</f>
        <v>14493.599999999997</v>
      </c>
      <c r="H16" s="48" t="s">
        <v>140</v>
      </c>
      <c r="I16" s="48" t="s">
        <v>123</v>
      </c>
      <c r="J16" s="48">
        <f>SUM(J4:J15)</f>
        <v>7444.7999999999993</v>
      </c>
      <c r="K16" s="48" t="s">
        <v>140</v>
      </c>
      <c r="L16" s="48" t="s">
        <v>123</v>
      </c>
      <c r="M16" s="49">
        <f>SUM(M4:M15)</f>
        <v>8289.5999999999985</v>
      </c>
    </row>
    <row r="17" spans="1:2">
      <c r="A17" s="10" t="s">
        <v>22</v>
      </c>
      <c r="B17" s="10">
        <v>8000</v>
      </c>
    </row>
    <row r="18" spans="1:2">
      <c r="A18" s="10" t="s">
        <v>23</v>
      </c>
      <c r="B18" s="10">
        <f>B14-B17</f>
        <v>23400</v>
      </c>
    </row>
  </sheetData>
  <mergeCells count="10">
    <mergeCell ref="Y1:AB1"/>
    <mergeCell ref="O1:R1"/>
    <mergeCell ref="T1:W1"/>
    <mergeCell ref="A1:B1"/>
    <mergeCell ref="A2:B2"/>
    <mergeCell ref="A15:B15"/>
    <mergeCell ref="E2:G2"/>
    <mergeCell ref="H2:J2"/>
    <mergeCell ref="K2:M2"/>
    <mergeCell ref="E1:M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7"/>
  <sheetViews>
    <sheetView showGridLines="0" zoomScale="66" zoomScaleNormal="66" workbookViewId="0">
      <selection activeCell="B34" sqref="B34:M34"/>
    </sheetView>
  </sheetViews>
  <sheetFormatPr defaultColWidth="11" defaultRowHeight="15.6"/>
  <cols>
    <col min="1" max="1" width="31.59765625" style="1" bestFit="1" customWidth="1"/>
    <col min="2" max="2" width="16.59765625" style="1" customWidth="1"/>
    <col min="3" max="13" width="16.69921875" style="1" bestFit="1" customWidth="1"/>
    <col min="14" max="14" width="17.5" style="1" bestFit="1" customWidth="1"/>
    <col min="15" max="15" width="11" style="1"/>
    <col min="16" max="16" width="14.69921875" style="1" bestFit="1" customWidth="1"/>
    <col min="17" max="17" width="15.8984375" style="1" bestFit="1" customWidth="1"/>
    <col min="18" max="18" width="11.19921875" style="1" bestFit="1" customWidth="1"/>
    <col min="19" max="19" width="7.8984375" style="1" bestFit="1" customWidth="1"/>
    <col min="20" max="16384" width="11" style="1"/>
  </cols>
  <sheetData>
    <row r="1" spans="1:19">
      <c r="A1" s="32" t="s">
        <v>0</v>
      </c>
      <c r="B1" s="32" t="s">
        <v>8</v>
      </c>
      <c r="C1" s="32" t="s">
        <v>9</v>
      </c>
      <c r="D1" s="32" t="s">
        <v>10</v>
      </c>
      <c r="E1" s="32" t="s">
        <v>11</v>
      </c>
      <c r="F1" s="32" t="s">
        <v>12</v>
      </c>
      <c r="G1" s="32" t="s">
        <v>13</v>
      </c>
      <c r="H1" s="32" t="s">
        <v>14</v>
      </c>
      <c r="I1" s="32" t="s">
        <v>15</v>
      </c>
      <c r="J1" s="32" t="s">
        <v>16</v>
      </c>
      <c r="K1" s="32" t="s">
        <v>17</v>
      </c>
      <c r="L1" s="32" t="s">
        <v>18</v>
      </c>
      <c r="M1" s="32" t="s">
        <v>19</v>
      </c>
      <c r="N1" s="32" t="s">
        <v>20</v>
      </c>
    </row>
    <row r="2" spans="1:19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9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9">
      <c r="A4" s="30"/>
      <c r="B4" s="30" t="s">
        <v>111</v>
      </c>
      <c r="C4" s="30" t="s">
        <v>111</v>
      </c>
      <c r="D4" s="30" t="s">
        <v>111</v>
      </c>
      <c r="E4" s="30" t="s">
        <v>111</v>
      </c>
      <c r="F4" s="30" t="s">
        <v>111</v>
      </c>
      <c r="G4" s="30" t="s">
        <v>111</v>
      </c>
      <c r="H4" s="30" t="s">
        <v>111</v>
      </c>
      <c r="I4" s="30" t="s">
        <v>111</v>
      </c>
      <c r="J4" s="30" t="s">
        <v>111</v>
      </c>
      <c r="K4" s="30" t="s">
        <v>111</v>
      </c>
      <c r="L4" s="30" t="s">
        <v>111</v>
      </c>
      <c r="M4" s="30" t="s">
        <v>111</v>
      </c>
      <c r="N4" s="30"/>
      <c r="P4" s="11" t="s">
        <v>102</v>
      </c>
      <c r="Q4" s="10"/>
      <c r="R4" s="11" t="s">
        <v>108</v>
      </c>
    </row>
    <row r="5" spans="1:19">
      <c r="A5" s="11" t="s">
        <v>103</v>
      </c>
      <c r="B5" s="10">
        <v>8</v>
      </c>
      <c r="C5" s="10">
        <v>7</v>
      </c>
      <c r="D5" s="10">
        <v>8</v>
      </c>
      <c r="E5" s="10">
        <v>2</v>
      </c>
      <c r="F5" s="10">
        <v>1</v>
      </c>
      <c r="G5" s="10">
        <v>2</v>
      </c>
      <c r="H5" s="10">
        <v>3</v>
      </c>
      <c r="I5" s="10">
        <v>6</v>
      </c>
      <c r="J5" s="10">
        <v>5</v>
      </c>
      <c r="K5" s="10">
        <v>3</v>
      </c>
      <c r="L5" s="10">
        <v>2</v>
      </c>
      <c r="M5" s="10">
        <v>2</v>
      </c>
      <c r="N5" s="10"/>
      <c r="P5" s="11" t="s">
        <v>103</v>
      </c>
      <c r="Q5" s="10" t="s">
        <v>107</v>
      </c>
      <c r="R5" s="10">
        <v>30</v>
      </c>
    </row>
    <row r="6" spans="1:19">
      <c r="A6" s="11" t="s">
        <v>104</v>
      </c>
      <c r="B6" s="10">
        <v>3</v>
      </c>
      <c r="C6" s="10">
        <v>4</v>
      </c>
      <c r="D6" s="10">
        <v>3</v>
      </c>
      <c r="E6" s="10">
        <v>5</v>
      </c>
      <c r="F6" s="10">
        <v>5</v>
      </c>
      <c r="G6" s="10">
        <v>2</v>
      </c>
      <c r="H6" s="10">
        <v>2</v>
      </c>
      <c r="I6" s="10">
        <v>3</v>
      </c>
      <c r="J6" s="10">
        <v>4</v>
      </c>
      <c r="K6" s="10">
        <v>0</v>
      </c>
      <c r="L6" s="10">
        <v>1</v>
      </c>
      <c r="M6" s="10">
        <v>1</v>
      </c>
      <c r="N6" s="10"/>
      <c r="P6" s="11" t="s">
        <v>104</v>
      </c>
      <c r="Q6" s="10" t="s">
        <v>109</v>
      </c>
      <c r="R6" s="10">
        <v>80</v>
      </c>
      <c r="S6" s="1" t="s">
        <v>113</v>
      </c>
    </row>
    <row r="7" spans="1:19">
      <c r="A7" s="11" t="s">
        <v>105</v>
      </c>
      <c r="B7" s="10">
        <v>2</v>
      </c>
      <c r="C7" s="10">
        <v>3</v>
      </c>
      <c r="D7" s="10">
        <v>4</v>
      </c>
      <c r="E7" s="10">
        <v>5</v>
      </c>
      <c r="F7" s="10">
        <v>10</v>
      </c>
      <c r="G7" s="10">
        <v>2</v>
      </c>
      <c r="H7" s="10">
        <v>1</v>
      </c>
      <c r="I7" s="10">
        <v>0</v>
      </c>
      <c r="J7" s="10">
        <v>2</v>
      </c>
      <c r="K7" s="10">
        <v>0</v>
      </c>
      <c r="L7" s="10">
        <v>1</v>
      </c>
      <c r="M7" s="10">
        <v>1</v>
      </c>
      <c r="N7" s="10"/>
      <c r="P7" s="11" t="s">
        <v>105</v>
      </c>
      <c r="Q7" s="10" t="s">
        <v>110</v>
      </c>
      <c r="R7" s="10">
        <v>120</v>
      </c>
      <c r="S7" s="1" t="s">
        <v>113</v>
      </c>
    </row>
    <row r="8" spans="1:19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P8" s="11" t="s">
        <v>106</v>
      </c>
      <c r="Q8" s="10"/>
      <c r="R8" s="10"/>
    </row>
    <row r="9" spans="1:19">
      <c r="A9" s="11" t="s">
        <v>7</v>
      </c>
    </row>
    <row r="10" spans="1:19">
      <c r="A10" s="11" t="s">
        <v>103</v>
      </c>
      <c r="B10" s="10">
        <f>B5*R5</f>
        <v>240</v>
      </c>
      <c r="C10" s="10">
        <f>C5*R5</f>
        <v>210</v>
      </c>
      <c r="D10" s="10">
        <f>D5*R5</f>
        <v>240</v>
      </c>
      <c r="E10" s="10">
        <f>E5*R5</f>
        <v>60</v>
      </c>
      <c r="F10" s="10">
        <f>F5*R5</f>
        <v>30</v>
      </c>
      <c r="G10" s="10">
        <f>G5*R5</f>
        <v>60</v>
      </c>
      <c r="H10" s="10">
        <f>H5*R5</f>
        <v>90</v>
      </c>
      <c r="I10" s="10">
        <f>I5*R5</f>
        <v>180</v>
      </c>
      <c r="J10" s="10">
        <f>J5*R5</f>
        <v>150</v>
      </c>
      <c r="K10" s="10">
        <f>K5*R5</f>
        <v>90</v>
      </c>
      <c r="L10" s="10">
        <f>L5*R5</f>
        <v>60</v>
      </c>
      <c r="M10" s="10">
        <f>M5*R5</f>
        <v>60</v>
      </c>
      <c r="N10" s="10">
        <f>SUM(B10:M10)</f>
        <v>1470</v>
      </c>
    </row>
    <row r="11" spans="1:19">
      <c r="A11" s="11" t="s">
        <v>104</v>
      </c>
      <c r="B11" s="10">
        <f>B6*R6*4</f>
        <v>960</v>
      </c>
      <c r="C11" s="10">
        <f>C6*R6*4</f>
        <v>1280</v>
      </c>
      <c r="D11" s="10">
        <f>D6*R6*4</f>
        <v>960</v>
      </c>
      <c r="E11" s="10">
        <f>E6*R6*4</f>
        <v>1600</v>
      </c>
      <c r="F11" s="10">
        <f>F6*R6*4</f>
        <v>1600</v>
      </c>
      <c r="G11" s="10">
        <f>G6*R6*4</f>
        <v>640</v>
      </c>
      <c r="H11" s="10">
        <f>H6*R6*4</f>
        <v>640</v>
      </c>
      <c r="I11" s="10">
        <f>I6*R6*4</f>
        <v>960</v>
      </c>
      <c r="J11" s="10">
        <f>J6*R6*4</f>
        <v>1280</v>
      </c>
      <c r="K11" s="10">
        <f>K6*R6*4</f>
        <v>0</v>
      </c>
      <c r="L11" s="10">
        <f>L6*R6*4</f>
        <v>320</v>
      </c>
      <c r="M11" s="10">
        <f>M6*R6*4</f>
        <v>320</v>
      </c>
      <c r="N11" s="10">
        <f>SUM(B11:M11)</f>
        <v>10560</v>
      </c>
    </row>
    <row r="12" spans="1:19">
      <c r="A12" s="11" t="s">
        <v>105</v>
      </c>
      <c r="B12" s="10">
        <f>B7*R7*9</f>
        <v>2160</v>
      </c>
      <c r="C12" s="10">
        <f>C7*R7*9</f>
        <v>3240</v>
      </c>
      <c r="D12" s="10">
        <f>D7*R7*9</f>
        <v>4320</v>
      </c>
      <c r="E12" s="10">
        <f>E7*R7*9</f>
        <v>5400</v>
      </c>
      <c r="F12" s="10">
        <f>F7*R7*9</f>
        <v>10800</v>
      </c>
      <c r="G12" s="10">
        <f>G7*R7*9</f>
        <v>2160</v>
      </c>
      <c r="H12" s="10">
        <f>H7*R7*9</f>
        <v>1080</v>
      </c>
      <c r="I12" s="10">
        <f>I7*R7*9</f>
        <v>0</v>
      </c>
      <c r="J12" s="10">
        <f>J7*R7*9</f>
        <v>2160</v>
      </c>
      <c r="K12" s="10">
        <f>K7*R7*9</f>
        <v>0</v>
      </c>
      <c r="L12" s="10">
        <f>L7*R7*9</f>
        <v>1080</v>
      </c>
      <c r="M12" s="10">
        <f>M7*R7*9</f>
        <v>1080</v>
      </c>
      <c r="N12" s="10">
        <f>SUM(B12:M12)</f>
        <v>33480</v>
      </c>
    </row>
    <row r="13" spans="1:19">
      <c r="A13" s="11" t="s">
        <v>112</v>
      </c>
      <c r="B13" s="10">
        <f>SUM(B10:B12)</f>
        <v>3360</v>
      </c>
      <c r="C13" s="10">
        <f>SUM(C10:C12)</f>
        <v>4730</v>
      </c>
      <c r="D13" s="10">
        <f t="shared" ref="D13:M13" si="0">SUM(D10:D12)</f>
        <v>5520</v>
      </c>
      <c r="E13" s="10">
        <f t="shared" si="0"/>
        <v>7060</v>
      </c>
      <c r="F13" s="10">
        <f t="shared" si="0"/>
        <v>12430</v>
      </c>
      <c r="G13" s="10">
        <f t="shared" si="0"/>
        <v>2860</v>
      </c>
      <c r="H13" s="10">
        <f t="shared" si="0"/>
        <v>1810</v>
      </c>
      <c r="I13" s="10">
        <f t="shared" si="0"/>
        <v>1140</v>
      </c>
      <c r="J13" s="10">
        <f t="shared" si="0"/>
        <v>3590</v>
      </c>
      <c r="K13" s="10">
        <f t="shared" si="0"/>
        <v>90</v>
      </c>
      <c r="L13" s="10">
        <f t="shared" si="0"/>
        <v>1460</v>
      </c>
      <c r="M13" s="10">
        <f t="shared" si="0"/>
        <v>1460</v>
      </c>
      <c r="N13" s="10">
        <f>SUM(B13:M13)</f>
        <v>45510</v>
      </c>
    </row>
    <row r="14" spans="1:19">
      <c r="A14" s="11" t="s">
        <v>81</v>
      </c>
      <c r="B14" s="10">
        <v>1300</v>
      </c>
      <c r="C14" s="10">
        <v>1000</v>
      </c>
      <c r="D14" s="10">
        <v>800</v>
      </c>
      <c r="E14" s="10">
        <v>1000</v>
      </c>
      <c r="F14" s="10">
        <v>1100</v>
      </c>
      <c r="G14" s="10">
        <v>850</v>
      </c>
      <c r="H14" s="10">
        <v>500</v>
      </c>
      <c r="I14" s="10">
        <v>950</v>
      </c>
      <c r="J14" s="10">
        <v>600</v>
      </c>
      <c r="K14" s="10">
        <v>650</v>
      </c>
      <c r="L14" s="10">
        <v>700</v>
      </c>
      <c r="M14" s="10">
        <v>750</v>
      </c>
      <c r="N14" s="10">
        <f>SUM(B14:M14)</f>
        <v>10200</v>
      </c>
    </row>
    <row r="16" spans="1:19">
      <c r="A16" s="11" t="s">
        <v>43</v>
      </c>
      <c r="B16" s="10">
        <f>B13+B14</f>
        <v>4660</v>
      </c>
      <c r="C16" s="10">
        <f t="shared" ref="C16:M16" si="1">C13+C14</f>
        <v>5730</v>
      </c>
      <c r="D16" s="10">
        <f t="shared" si="1"/>
        <v>6320</v>
      </c>
      <c r="E16" s="10">
        <f t="shared" si="1"/>
        <v>8060</v>
      </c>
      <c r="F16" s="10">
        <f t="shared" si="1"/>
        <v>13530</v>
      </c>
      <c r="G16" s="10">
        <f t="shared" si="1"/>
        <v>3710</v>
      </c>
      <c r="H16" s="10">
        <f t="shared" si="1"/>
        <v>2310</v>
      </c>
      <c r="I16" s="10">
        <f t="shared" si="1"/>
        <v>2090</v>
      </c>
      <c r="J16" s="10">
        <f t="shared" si="1"/>
        <v>4190</v>
      </c>
      <c r="K16" s="10">
        <f t="shared" si="1"/>
        <v>740</v>
      </c>
      <c r="L16" s="10">
        <f t="shared" si="1"/>
        <v>2160</v>
      </c>
      <c r="M16" s="10">
        <f t="shared" si="1"/>
        <v>2210</v>
      </c>
      <c r="N16" s="10">
        <f>SUM(B16:M16)</f>
        <v>55710</v>
      </c>
    </row>
    <row r="17" spans="1:14">
      <c r="A17" s="11" t="s">
        <v>41</v>
      </c>
      <c r="B17" s="10">
        <v>300</v>
      </c>
      <c r="C17" s="10">
        <v>500</v>
      </c>
      <c r="D17" s="10">
        <v>600</v>
      </c>
      <c r="E17" s="10">
        <v>650</v>
      </c>
      <c r="F17" s="10">
        <v>600</v>
      </c>
      <c r="G17" s="10">
        <v>620</v>
      </c>
      <c r="H17" s="10">
        <v>670</v>
      </c>
      <c r="I17" s="10">
        <v>350</v>
      </c>
      <c r="J17" s="10">
        <v>200</v>
      </c>
      <c r="K17" s="10">
        <v>500</v>
      </c>
      <c r="L17" s="10">
        <v>300</v>
      </c>
      <c r="M17" s="10">
        <v>300</v>
      </c>
      <c r="N17" s="10">
        <f>SUM(B17:M17)</f>
        <v>5590</v>
      </c>
    </row>
    <row r="19" spans="1:14">
      <c r="A19" s="11" t="s">
        <v>45</v>
      </c>
      <c r="B19" s="10">
        <f>B16-B17</f>
        <v>4360</v>
      </c>
      <c r="C19" s="10">
        <f t="shared" ref="C19:M19" si="2">C16-C17</f>
        <v>5230</v>
      </c>
      <c r="D19" s="10">
        <f t="shared" si="2"/>
        <v>5720</v>
      </c>
      <c r="E19" s="10">
        <f t="shared" si="2"/>
        <v>7410</v>
      </c>
      <c r="F19" s="10">
        <f t="shared" si="2"/>
        <v>12930</v>
      </c>
      <c r="G19" s="10">
        <f t="shared" si="2"/>
        <v>3090</v>
      </c>
      <c r="H19" s="10">
        <f t="shared" si="2"/>
        <v>1640</v>
      </c>
      <c r="I19" s="10">
        <f t="shared" si="2"/>
        <v>1740</v>
      </c>
      <c r="J19" s="10">
        <f t="shared" si="2"/>
        <v>3990</v>
      </c>
      <c r="K19" s="10">
        <f t="shared" si="2"/>
        <v>240</v>
      </c>
      <c r="L19" s="10">
        <f t="shared" si="2"/>
        <v>1860</v>
      </c>
      <c r="M19" s="10">
        <f t="shared" si="2"/>
        <v>1910</v>
      </c>
      <c r="N19" s="10">
        <f>N16-N17</f>
        <v>50120</v>
      </c>
    </row>
    <row r="21" spans="1:14">
      <c r="A21" s="11" t="s">
        <v>44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>
      <c r="A22" s="10" t="s">
        <v>31</v>
      </c>
      <c r="B22" s="10">
        <v>700</v>
      </c>
      <c r="C22" s="10">
        <v>700</v>
      </c>
      <c r="D22" s="10">
        <v>700</v>
      </c>
      <c r="E22" s="10">
        <v>700</v>
      </c>
      <c r="F22" s="10">
        <v>700</v>
      </c>
      <c r="G22" s="10">
        <v>700</v>
      </c>
      <c r="H22" s="10">
        <v>700</v>
      </c>
      <c r="I22" s="10">
        <v>700</v>
      </c>
      <c r="J22" s="10">
        <v>700</v>
      </c>
      <c r="K22" s="10">
        <v>700</v>
      </c>
      <c r="L22" s="10">
        <v>700</v>
      </c>
      <c r="M22" s="10">
        <v>700</v>
      </c>
      <c r="N22" s="10">
        <f>SUM(B22:M22)</f>
        <v>8400</v>
      </c>
    </row>
    <row r="23" spans="1:14">
      <c r="A23" s="10" t="s">
        <v>101</v>
      </c>
      <c r="B23" s="10">
        <v>500</v>
      </c>
      <c r="C23" s="10">
        <v>100</v>
      </c>
      <c r="D23" s="10">
        <v>100</v>
      </c>
      <c r="E23" s="10">
        <v>100</v>
      </c>
      <c r="F23" s="10">
        <v>100</v>
      </c>
      <c r="G23" s="10">
        <v>100</v>
      </c>
      <c r="H23" s="10">
        <v>100</v>
      </c>
      <c r="I23" s="10">
        <v>100</v>
      </c>
      <c r="J23" s="10">
        <v>100</v>
      </c>
      <c r="K23" s="10">
        <v>100</v>
      </c>
      <c r="L23" s="10">
        <v>100</v>
      </c>
      <c r="M23" s="10">
        <v>100</v>
      </c>
      <c r="N23" s="10">
        <f t="shared" ref="N23:N27" si="3">SUM(B23:M23)</f>
        <v>1600</v>
      </c>
    </row>
    <row r="24" spans="1:14">
      <c r="A24" s="10" t="s">
        <v>32</v>
      </c>
      <c r="B24" s="10">
        <v>300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  <c r="N24" s="10">
        <f t="shared" si="3"/>
        <v>1400</v>
      </c>
    </row>
    <row r="25" spans="1:14">
      <c r="A25" s="10" t="s">
        <v>33</v>
      </c>
      <c r="B25" s="10">
        <v>500</v>
      </c>
      <c r="C25" s="10">
        <v>300</v>
      </c>
      <c r="D25" s="10">
        <v>200</v>
      </c>
      <c r="E25" s="10">
        <v>350</v>
      </c>
      <c r="F25" s="10">
        <v>150</v>
      </c>
      <c r="G25" s="10">
        <v>200</v>
      </c>
      <c r="H25" s="10">
        <v>250</v>
      </c>
      <c r="I25" s="10">
        <v>150</v>
      </c>
      <c r="J25" s="10">
        <v>200</v>
      </c>
      <c r="K25" s="10">
        <v>100</v>
      </c>
      <c r="L25" s="10">
        <v>100</v>
      </c>
      <c r="M25" s="10">
        <v>150</v>
      </c>
      <c r="N25" s="10">
        <f t="shared" si="3"/>
        <v>2650</v>
      </c>
    </row>
    <row r="26" spans="1:14">
      <c r="A26" s="10" t="s">
        <v>82</v>
      </c>
      <c r="B26" s="10">
        <v>1500</v>
      </c>
      <c r="C26" s="10">
        <v>1500</v>
      </c>
      <c r="D26" s="10">
        <v>1500</v>
      </c>
      <c r="E26" s="10">
        <v>1500</v>
      </c>
      <c r="F26" s="10">
        <v>1500</v>
      </c>
      <c r="G26" s="10">
        <v>1500</v>
      </c>
      <c r="H26" s="10">
        <v>1500</v>
      </c>
      <c r="I26" s="10">
        <v>1500</v>
      </c>
      <c r="J26" s="10">
        <v>1500</v>
      </c>
      <c r="K26" s="10">
        <v>1500</v>
      </c>
      <c r="L26" s="10">
        <v>1500</v>
      </c>
      <c r="M26" s="10">
        <v>1500</v>
      </c>
      <c r="N26" s="10">
        <f>SUM(B26:M26)</f>
        <v>18000</v>
      </c>
    </row>
    <row r="27" spans="1:14">
      <c r="A27" s="10" t="s">
        <v>34</v>
      </c>
      <c r="B27" s="10">
        <v>350</v>
      </c>
      <c r="C27" s="10">
        <v>150</v>
      </c>
      <c r="D27" s="10">
        <v>120</v>
      </c>
      <c r="E27" s="10">
        <v>200</v>
      </c>
      <c r="F27" s="10">
        <v>80</v>
      </c>
      <c r="G27" s="10">
        <v>120</v>
      </c>
      <c r="H27" s="10">
        <v>100</v>
      </c>
      <c r="I27" s="10">
        <v>80</v>
      </c>
      <c r="J27" s="10">
        <v>120</v>
      </c>
      <c r="K27" s="10">
        <v>100</v>
      </c>
      <c r="L27" s="10">
        <v>100</v>
      </c>
      <c r="M27" s="10">
        <v>80</v>
      </c>
      <c r="N27" s="10">
        <f t="shared" si="3"/>
        <v>1600</v>
      </c>
    </row>
    <row r="28" spans="1:14" ht="15" customHeight="1">
      <c r="A28" s="33" t="s">
        <v>35</v>
      </c>
      <c r="B28" s="33"/>
      <c r="C28" s="3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ht="15" customHeight="1">
      <c r="A29" s="23"/>
      <c r="B29" s="23"/>
      <c r="C29" s="23"/>
    </row>
    <row r="30" spans="1:14">
      <c r="A30" s="11" t="s">
        <v>36</v>
      </c>
      <c r="B30" s="10">
        <f t="shared" ref="B30:M30" si="4">SUM(B22:B27)</f>
        <v>3850</v>
      </c>
      <c r="C30" s="10">
        <f t="shared" si="4"/>
        <v>2850</v>
      </c>
      <c r="D30" s="10">
        <f t="shared" si="4"/>
        <v>2720</v>
      </c>
      <c r="E30" s="10">
        <f t="shared" si="4"/>
        <v>2950</v>
      </c>
      <c r="F30" s="10">
        <f t="shared" si="4"/>
        <v>2630</v>
      </c>
      <c r="G30" s="10">
        <f t="shared" si="4"/>
        <v>2720</v>
      </c>
      <c r="H30" s="10">
        <f t="shared" si="4"/>
        <v>2750</v>
      </c>
      <c r="I30" s="10">
        <f t="shared" si="4"/>
        <v>2630</v>
      </c>
      <c r="J30" s="10">
        <f t="shared" si="4"/>
        <v>2720</v>
      </c>
      <c r="K30" s="10">
        <f t="shared" si="4"/>
        <v>2600</v>
      </c>
      <c r="L30" s="10">
        <f t="shared" si="4"/>
        <v>2600</v>
      </c>
      <c r="M30" s="10">
        <f t="shared" si="4"/>
        <v>2630</v>
      </c>
      <c r="N30" s="10">
        <f>SUM(B30:M30)</f>
        <v>33650</v>
      </c>
    </row>
    <row r="31" spans="1:14">
      <c r="A31" s="6"/>
    </row>
    <row r="32" spans="1:14">
      <c r="A32" s="11" t="s">
        <v>42</v>
      </c>
      <c r="B32" s="10">
        <f>B19-B30</f>
        <v>510</v>
      </c>
      <c r="C32" s="10">
        <f t="shared" ref="C32:M32" si="5">C19-C30</f>
        <v>2380</v>
      </c>
      <c r="D32" s="10">
        <f t="shared" si="5"/>
        <v>3000</v>
      </c>
      <c r="E32" s="10">
        <f t="shared" si="5"/>
        <v>4460</v>
      </c>
      <c r="F32" s="10">
        <f t="shared" si="5"/>
        <v>10300</v>
      </c>
      <c r="G32" s="10">
        <f t="shared" si="5"/>
        <v>370</v>
      </c>
      <c r="H32" s="10">
        <f t="shared" si="5"/>
        <v>-1110</v>
      </c>
      <c r="I32" s="10">
        <f t="shared" si="5"/>
        <v>-890</v>
      </c>
      <c r="J32" s="10">
        <f t="shared" si="5"/>
        <v>1270</v>
      </c>
      <c r="K32" s="10">
        <f t="shared" si="5"/>
        <v>-2360</v>
      </c>
      <c r="L32" s="10">
        <f t="shared" si="5"/>
        <v>-740</v>
      </c>
      <c r="M32" s="10">
        <f t="shared" si="5"/>
        <v>-720</v>
      </c>
      <c r="N32" s="10">
        <f>SUM(B32:M32)</f>
        <v>16470</v>
      </c>
    </row>
    <row r="33" spans="1:17">
      <c r="A33" s="10" t="s">
        <v>37</v>
      </c>
      <c r="B33" s="24">
        <v>0.12</v>
      </c>
      <c r="C33" s="24">
        <v>0.12</v>
      </c>
      <c r="D33" s="24">
        <v>0.12</v>
      </c>
      <c r="E33" s="24">
        <v>0.12</v>
      </c>
      <c r="F33" s="24">
        <v>0.12</v>
      </c>
      <c r="G33" s="24">
        <v>0.12</v>
      </c>
      <c r="H33" s="24">
        <v>0.12</v>
      </c>
      <c r="I33" s="24">
        <v>0.12</v>
      </c>
      <c r="J33" s="24">
        <v>0.12</v>
      </c>
      <c r="K33" s="24">
        <v>0.12</v>
      </c>
      <c r="L33" s="24">
        <v>0.12</v>
      </c>
      <c r="M33" s="24">
        <v>0.12</v>
      </c>
      <c r="N33" s="24">
        <v>0.12</v>
      </c>
    </row>
    <row r="34" spans="1:17">
      <c r="A34" s="11" t="s">
        <v>38</v>
      </c>
      <c r="B34" s="10">
        <f>B32-B33*B32</f>
        <v>448.8</v>
      </c>
      <c r="C34" s="10">
        <f t="shared" ref="C34:F34" si="6">C32-C33*C32</f>
        <v>2094.4</v>
      </c>
      <c r="D34" s="10">
        <f t="shared" si="6"/>
        <v>2640</v>
      </c>
      <c r="E34" s="10">
        <f t="shared" si="6"/>
        <v>3924.8</v>
      </c>
      <c r="F34" s="10">
        <f t="shared" si="6"/>
        <v>9064</v>
      </c>
      <c r="G34" s="10">
        <f t="shared" ref="G34" si="7">G32-G33*G32</f>
        <v>325.60000000000002</v>
      </c>
      <c r="H34" s="10">
        <f t="shared" ref="H34" si="8">H32-H33*H32</f>
        <v>-976.8</v>
      </c>
      <c r="I34" s="10">
        <f t="shared" ref="I34:J34" si="9">I32-I33*I32</f>
        <v>-783.2</v>
      </c>
      <c r="J34" s="10">
        <f t="shared" si="9"/>
        <v>1117.5999999999999</v>
      </c>
      <c r="K34" s="10">
        <f t="shared" ref="K34" si="10">K32-K33*K32</f>
        <v>-2076.8000000000002</v>
      </c>
      <c r="L34" s="10">
        <f t="shared" ref="L34" si="11">L32-L33*L32</f>
        <v>-651.20000000000005</v>
      </c>
      <c r="M34" s="10">
        <f t="shared" ref="M34" si="12">M32-M33*M32</f>
        <v>-633.6</v>
      </c>
      <c r="N34" s="10">
        <f t="shared" ref="N34" si="13">N32+N33*N32</f>
        <v>18446.400000000001</v>
      </c>
    </row>
    <row r="35" spans="1:17">
      <c r="P35" s="25"/>
      <c r="Q35" s="25"/>
    </row>
    <row r="36" spans="1:17">
      <c r="P36" s="25"/>
      <c r="Q36" s="25"/>
    </row>
    <row r="37" spans="1:17">
      <c r="B37" s="27" t="s">
        <v>39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1:17">
      <c r="B38" s="28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1:17">
      <c r="B39" s="28" t="s">
        <v>52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17">
      <c r="B40" s="2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1:17">
      <c r="B41" s="27" t="s">
        <v>114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1:17">
      <c r="B42" s="27" t="s">
        <v>115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1:17">
      <c r="B43" s="27" t="s">
        <v>116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1:17">
      <c r="B44" s="27" t="s">
        <v>117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1:17">
      <c r="B45" s="27" t="s">
        <v>40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</row>
    <row r="47" spans="1:17">
      <c r="B47" s="27" t="s">
        <v>118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</sheetData>
  <mergeCells count="15">
    <mergeCell ref="A28:C28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honeticPr fontId="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5"/>
  <sheetViews>
    <sheetView showGridLines="0" zoomScale="72" zoomScaleNormal="72" workbookViewId="0">
      <selection activeCell="E1" sqref="E1"/>
    </sheetView>
  </sheetViews>
  <sheetFormatPr defaultColWidth="11" defaultRowHeight="15.6"/>
  <cols>
    <col min="1" max="1" width="36.5" style="1" bestFit="1" customWidth="1"/>
    <col min="2" max="3" width="8.69921875" style="1" customWidth="1"/>
    <col min="4" max="10" width="8.19921875" style="1" customWidth="1"/>
    <col min="11" max="13" width="9.19921875" style="1" customWidth="1"/>
    <col min="14" max="14" width="8.8984375" style="1" customWidth="1"/>
    <col min="15" max="16" width="11" style="1"/>
    <col min="17" max="17" width="27.3984375" style="1" bestFit="1" customWidth="1"/>
    <col min="18" max="16384" width="11" style="1"/>
  </cols>
  <sheetData>
    <row r="1" spans="1:18">
      <c r="A1" s="11" t="s">
        <v>141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8">
      <c r="A2" s="10"/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8" t="s">
        <v>13</v>
      </c>
      <c r="H2" s="8" t="s">
        <v>14</v>
      </c>
      <c r="I2" s="8" t="s">
        <v>15</v>
      </c>
      <c r="J2" s="8" t="s">
        <v>16</v>
      </c>
      <c r="K2" s="8" t="s">
        <v>17</v>
      </c>
      <c r="L2" s="8" t="s">
        <v>18</v>
      </c>
      <c r="M2" s="8" t="s">
        <v>19</v>
      </c>
      <c r="N2" s="8" t="s">
        <v>98</v>
      </c>
      <c r="O2" s="7"/>
    </row>
    <row r="3" spans="1:18">
      <c r="A3" s="11" t="s">
        <v>55</v>
      </c>
      <c r="B3" s="10">
        <v>0</v>
      </c>
      <c r="C3" s="10">
        <f>B33</f>
        <v>1660</v>
      </c>
      <c r="D3" s="10">
        <f>C33</f>
        <v>4390</v>
      </c>
      <c r="E3" s="10">
        <f t="shared" ref="E3:N3" si="0">D33</f>
        <v>7710</v>
      </c>
      <c r="F3" s="10">
        <f t="shared" si="0"/>
        <v>12570</v>
      </c>
      <c r="G3" s="10">
        <f t="shared" si="0"/>
        <v>23150</v>
      </c>
      <c r="H3" s="10">
        <f>G33+R6</f>
        <v>23840</v>
      </c>
      <c r="I3" s="10">
        <f t="shared" si="0"/>
        <v>23030</v>
      </c>
      <c r="J3" s="10">
        <f t="shared" si="0"/>
        <v>22420</v>
      </c>
      <c r="K3" s="10">
        <f t="shared" si="0"/>
        <v>24010</v>
      </c>
      <c r="L3" s="10">
        <f t="shared" si="0"/>
        <v>21950</v>
      </c>
      <c r="M3" s="10">
        <f>L33+R7</f>
        <v>21510</v>
      </c>
      <c r="N3" s="11">
        <f t="shared" si="0"/>
        <v>21070</v>
      </c>
    </row>
    <row r="4" spans="1:18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</row>
    <row r="5" spans="1:18">
      <c r="A5" s="11" t="s">
        <v>58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  <c r="Q5" s="10" t="s">
        <v>120</v>
      </c>
      <c r="R5" s="10" t="s">
        <v>121</v>
      </c>
    </row>
    <row r="6" spans="1:18">
      <c r="A6" s="10" t="s">
        <v>57</v>
      </c>
      <c r="B6" s="10">
        <f>'Income Statement Year 1 '!B16/4</f>
        <v>1165</v>
      </c>
      <c r="C6" s="10">
        <f>'Income Statement Year 1 '!C16/4</f>
        <v>1432.5</v>
      </c>
      <c r="D6" s="10">
        <f>'Income Statement Year 1 '!D16/4</f>
        <v>1580</v>
      </c>
      <c r="E6" s="10">
        <f>'Income Statement Year 1 '!E16/4</f>
        <v>2015</v>
      </c>
      <c r="F6" s="10">
        <f>'Income Statement Year 1 '!F16/4</f>
        <v>3382.5</v>
      </c>
      <c r="G6" s="10">
        <f>'Income Statement Year 1 '!G16/4</f>
        <v>927.5</v>
      </c>
      <c r="H6" s="10">
        <f>'Income Statement Year 1 '!H16/4</f>
        <v>577.5</v>
      </c>
      <c r="I6" s="10">
        <f>'Income Statement Year 1 '!I16/4</f>
        <v>522.5</v>
      </c>
      <c r="J6" s="10">
        <f>'Income Statement Year 1 '!J16/4</f>
        <v>1047.5</v>
      </c>
      <c r="K6" s="10">
        <f>'Income Statement Year 1 '!K16/4</f>
        <v>185</v>
      </c>
      <c r="L6" s="10">
        <f>'Income Statement Year 1 '!L16/4</f>
        <v>540</v>
      </c>
      <c r="M6" s="10">
        <f>'Income Statement Year 1 '!M16/4</f>
        <v>552.5</v>
      </c>
      <c r="N6" s="11">
        <f>'Income Statement Year 1 '!N16/4</f>
        <v>13927.5</v>
      </c>
      <c r="Q6" s="10" t="s">
        <v>119</v>
      </c>
      <c r="R6" s="10">
        <v>0</v>
      </c>
    </row>
    <row r="7" spans="1:18">
      <c r="A7" s="10" t="s">
        <v>56</v>
      </c>
      <c r="B7" s="10">
        <f>'Income Statement Year 1 '!B16-B6</f>
        <v>3495</v>
      </c>
      <c r="C7" s="10">
        <f>'Income Statement Year 1 '!C16-C6</f>
        <v>4297.5</v>
      </c>
      <c r="D7" s="10">
        <f>'Income Statement Year 1 '!D16-D6</f>
        <v>4740</v>
      </c>
      <c r="E7" s="10">
        <f>'Income Statement Year 1 '!E16-E6</f>
        <v>6045</v>
      </c>
      <c r="F7" s="10">
        <f>'Income Statement Year 1 '!F16-F6</f>
        <v>10147.5</v>
      </c>
      <c r="G7" s="10">
        <f>'Income Statement Year 1 '!G16-G6</f>
        <v>2782.5</v>
      </c>
      <c r="H7" s="10">
        <f>'Income Statement Year 1 '!H16-H6</f>
        <v>1732.5</v>
      </c>
      <c r="I7" s="10">
        <f>'Income Statement Year 1 '!I16-I6</f>
        <v>1567.5</v>
      </c>
      <c r="J7" s="10">
        <f>'Income Statement Year 1 '!J16-J6</f>
        <v>3142.5</v>
      </c>
      <c r="K7" s="10">
        <f>'Income Statement Year 1 '!K16-K6</f>
        <v>555</v>
      </c>
      <c r="L7" s="10">
        <f>'Income Statement Year 1 '!L16-L6</f>
        <v>1620</v>
      </c>
      <c r="M7" s="10">
        <f>'Income Statement Year 1 '!M16-M6</f>
        <v>1657.5</v>
      </c>
      <c r="N7" s="11">
        <f>'Income Statement Year 1 '!N16-N6</f>
        <v>41782.5</v>
      </c>
      <c r="Q7" s="10" t="s">
        <v>122</v>
      </c>
      <c r="R7" s="1">
        <v>0</v>
      </c>
    </row>
    <row r="8" spans="1:18">
      <c r="N8" s="6"/>
    </row>
    <row r="9" spans="1:18">
      <c r="A9" s="11" t="s">
        <v>59</v>
      </c>
      <c r="B9" s="10">
        <f>B6+B7+B3</f>
        <v>4660</v>
      </c>
      <c r="C9" s="10">
        <f>C6+C7+C3</f>
        <v>7390</v>
      </c>
      <c r="D9" s="10">
        <f t="shared" ref="D9:N9" si="1">D6+D7+D3</f>
        <v>10710</v>
      </c>
      <c r="E9" s="10">
        <f t="shared" si="1"/>
        <v>15770</v>
      </c>
      <c r="F9" s="10">
        <f t="shared" si="1"/>
        <v>26100</v>
      </c>
      <c r="G9" s="10">
        <f t="shared" si="1"/>
        <v>26860</v>
      </c>
      <c r="H9" s="10">
        <f t="shared" si="1"/>
        <v>26150</v>
      </c>
      <c r="I9" s="10">
        <f t="shared" si="1"/>
        <v>25120</v>
      </c>
      <c r="J9" s="10">
        <f t="shared" si="1"/>
        <v>26610</v>
      </c>
      <c r="K9" s="10">
        <f t="shared" si="1"/>
        <v>24750</v>
      </c>
      <c r="L9" s="10">
        <f t="shared" si="1"/>
        <v>24110</v>
      </c>
      <c r="M9" s="10">
        <f t="shared" si="1"/>
        <v>23720</v>
      </c>
      <c r="N9" s="10">
        <f t="shared" si="1"/>
        <v>76780</v>
      </c>
    </row>
    <row r="10" spans="1:18">
      <c r="A10" s="6"/>
      <c r="N10" s="6"/>
    </row>
    <row r="11" spans="1:18">
      <c r="A11" s="11" t="s">
        <v>70</v>
      </c>
      <c r="B11" s="10">
        <f>B9+B3</f>
        <v>4660</v>
      </c>
      <c r="C11" s="10">
        <f t="shared" ref="C11:M11" si="2">C9+C3</f>
        <v>9050</v>
      </c>
      <c r="D11" s="10">
        <f t="shared" si="2"/>
        <v>15100</v>
      </c>
      <c r="E11" s="10">
        <f t="shared" si="2"/>
        <v>23480</v>
      </c>
      <c r="F11" s="10">
        <f t="shared" si="2"/>
        <v>38670</v>
      </c>
      <c r="G11" s="10">
        <f t="shared" si="2"/>
        <v>50010</v>
      </c>
      <c r="H11" s="10">
        <f t="shared" si="2"/>
        <v>49990</v>
      </c>
      <c r="I11" s="10">
        <f t="shared" si="2"/>
        <v>48150</v>
      </c>
      <c r="J11" s="10">
        <f t="shared" si="2"/>
        <v>49030</v>
      </c>
      <c r="K11" s="10">
        <f t="shared" si="2"/>
        <v>48760</v>
      </c>
      <c r="L11" s="10">
        <f t="shared" si="2"/>
        <v>46060</v>
      </c>
      <c r="M11" s="10">
        <f t="shared" si="2"/>
        <v>45230</v>
      </c>
      <c r="N11" s="11">
        <f t="shared" ref="N11" si="3">N3+N9</f>
        <v>97850</v>
      </c>
    </row>
    <row r="12" spans="1:18">
      <c r="N12" s="6"/>
    </row>
    <row r="13" spans="1:18">
      <c r="A13" s="11" t="s">
        <v>60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spans="1:18">
      <c r="A14" s="10" t="s">
        <v>41</v>
      </c>
      <c r="B14" s="10">
        <f>'Income Statement Year 1 '!B17</f>
        <v>300</v>
      </c>
      <c r="C14" s="10">
        <f>'Income Statement Year 1 '!C17</f>
        <v>500</v>
      </c>
      <c r="D14" s="10">
        <f>'Income Statement Year 1 '!D17</f>
        <v>600</v>
      </c>
      <c r="E14" s="10">
        <f>'Income Statement Year 1 '!E17</f>
        <v>650</v>
      </c>
      <c r="F14" s="10">
        <f>'Income Statement Year 1 '!F17</f>
        <v>600</v>
      </c>
      <c r="G14" s="10">
        <f>'Income Statement Year 1 '!G17</f>
        <v>620</v>
      </c>
      <c r="H14" s="10">
        <f>'Income Statement Year 1 '!H17</f>
        <v>670</v>
      </c>
      <c r="I14" s="10">
        <f>'Income Statement Year 1 '!I17</f>
        <v>350</v>
      </c>
      <c r="J14" s="10">
        <f>'Income Statement Year 1 '!J17</f>
        <v>200</v>
      </c>
      <c r="K14" s="10">
        <f>'Income Statement Year 1 '!K17</f>
        <v>500</v>
      </c>
      <c r="L14" s="10">
        <f>'Income Statement Year 1 '!L17</f>
        <v>300</v>
      </c>
      <c r="M14" s="10">
        <f>'Income Statement Year 1 '!M17</f>
        <v>300</v>
      </c>
      <c r="N14" s="11">
        <f>'Income Statement Year 1 '!N17</f>
        <v>5590</v>
      </c>
    </row>
    <row r="15" spans="1:18">
      <c r="N15" s="6"/>
    </row>
    <row r="16" spans="1:18">
      <c r="A16" s="12" t="s">
        <v>66</v>
      </c>
      <c r="B16" s="10">
        <f>B14+B15</f>
        <v>300</v>
      </c>
      <c r="C16" s="10">
        <f t="shared" ref="C16:M16" si="4">C14+C15</f>
        <v>500</v>
      </c>
      <c r="D16" s="10">
        <f t="shared" si="4"/>
        <v>600</v>
      </c>
      <c r="E16" s="10">
        <f t="shared" si="4"/>
        <v>650</v>
      </c>
      <c r="F16" s="10">
        <f t="shared" si="4"/>
        <v>600</v>
      </c>
      <c r="G16" s="10">
        <f t="shared" si="4"/>
        <v>620</v>
      </c>
      <c r="H16" s="10">
        <f t="shared" si="4"/>
        <v>670</v>
      </c>
      <c r="I16" s="10">
        <f t="shared" si="4"/>
        <v>350</v>
      </c>
      <c r="J16" s="10">
        <f t="shared" si="4"/>
        <v>200</v>
      </c>
      <c r="K16" s="10">
        <f t="shared" si="4"/>
        <v>500</v>
      </c>
      <c r="L16" s="10">
        <f t="shared" si="4"/>
        <v>300</v>
      </c>
      <c r="M16" s="10">
        <f t="shared" si="4"/>
        <v>300</v>
      </c>
      <c r="N16" s="11">
        <f t="shared" ref="N16" si="5">N14+N15</f>
        <v>5590</v>
      </c>
    </row>
    <row r="17" spans="1:14">
      <c r="A17" s="13"/>
      <c r="N17" s="6"/>
    </row>
    <row r="18" spans="1:14">
      <c r="A18" s="11" t="s">
        <v>61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spans="1:14">
      <c r="A19" s="10" t="s">
        <v>62</v>
      </c>
      <c r="B19" s="10">
        <f>'Income Statement Year 1 '!B22</f>
        <v>700</v>
      </c>
      <c r="C19" s="10">
        <f>'Income Statement Year 1 '!C22</f>
        <v>700</v>
      </c>
      <c r="D19" s="10">
        <f>'Income Statement Year 1 '!D22</f>
        <v>700</v>
      </c>
      <c r="E19" s="10">
        <f>'Income Statement Year 1 '!E22</f>
        <v>700</v>
      </c>
      <c r="F19" s="10">
        <f>'Income Statement Year 1 '!F22</f>
        <v>700</v>
      </c>
      <c r="G19" s="10">
        <f>'Income Statement Year 1 '!G22</f>
        <v>700</v>
      </c>
      <c r="H19" s="10">
        <f>'Income Statement Year 1 '!H22</f>
        <v>700</v>
      </c>
      <c r="I19" s="10">
        <f>'Income Statement Year 1 '!I22</f>
        <v>700</v>
      </c>
      <c r="J19" s="10">
        <f>'Income Statement Year 1 '!J22</f>
        <v>700</v>
      </c>
      <c r="K19" s="10">
        <f>'Income Statement Year 1 '!K22</f>
        <v>700</v>
      </c>
      <c r="L19" s="10">
        <f>'Income Statement Year 1 '!L22</f>
        <v>700</v>
      </c>
      <c r="M19" s="10">
        <f>'Income Statement Year 1 '!M22</f>
        <v>700</v>
      </c>
      <c r="N19" s="11">
        <f>'Income Statement Year 1 '!N22</f>
        <v>8400</v>
      </c>
    </row>
    <row r="20" spans="1:14">
      <c r="A20" s="10" t="s">
        <v>63</v>
      </c>
      <c r="B20" s="10">
        <v>1500</v>
      </c>
      <c r="C20" s="10">
        <v>1500</v>
      </c>
      <c r="D20" s="10">
        <v>1500</v>
      </c>
      <c r="E20" s="10">
        <v>1500</v>
      </c>
      <c r="F20" s="10">
        <v>1500</v>
      </c>
      <c r="G20" s="10">
        <v>1500</v>
      </c>
      <c r="H20" s="10">
        <v>1500</v>
      </c>
      <c r="I20" s="10">
        <v>1500</v>
      </c>
      <c r="J20" s="10">
        <v>1500</v>
      </c>
      <c r="K20" s="10">
        <v>1500</v>
      </c>
      <c r="L20" s="10">
        <v>1500</v>
      </c>
      <c r="M20" s="10">
        <v>1500</v>
      </c>
      <c r="N20" s="11">
        <v>1500</v>
      </c>
    </row>
    <row r="21" spans="1:14">
      <c r="A21" s="10" t="s">
        <v>64</v>
      </c>
      <c r="B21" s="10">
        <f>'Income Statement Year 1 '!B25</f>
        <v>500</v>
      </c>
      <c r="C21" s="10">
        <f>'Income Statement Year 1 '!C25</f>
        <v>300</v>
      </c>
      <c r="D21" s="10">
        <f>'Income Statement Year 1 '!D25</f>
        <v>200</v>
      </c>
      <c r="E21" s="10">
        <f>'Income Statement Year 1 '!E25</f>
        <v>350</v>
      </c>
      <c r="F21" s="10">
        <f>'Income Statement Year 1 '!F25</f>
        <v>150</v>
      </c>
      <c r="G21" s="10">
        <f>'Income Statement Year 1 '!G25</f>
        <v>200</v>
      </c>
      <c r="H21" s="10">
        <f>'Income Statement Year 1 '!H25</f>
        <v>250</v>
      </c>
      <c r="I21" s="10">
        <f>'Income Statement Year 1 '!I25</f>
        <v>150</v>
      </c>
      <c r="J21" s="10">
        <f>'Income Statement Year 1 '!J25</f>
        <v>200</v>
      </c>
      <c r="K21" s="10">
        <f>'Income Statement Year 1 '!K25</f>
        <v>100</v>
      </c>
      <c r="L21" s="10">
        <f>'Income Statement Year 1 '!L25</f>
        <v>100</v>
      </c>
      <c r="M21" s="10">
        <f>'Income Statement Year 1 '!M25</f>
        <v>150</v>
      </c>
      <c r="N21" s="11">
        <f>'Income Statement Year 1 '!N25</f>
        <v>2650</v>
      </c>
    </row>
    <row r="22" spans="1:14">
      <c r="N22" s="6"/>
    </row>
    <row r="23" spans="1:14">
      <c r="A23" s="12" t="s">
        <v>65</v>
      </c>
      <c r="B23" s="10">
        <f>SUM(B19:B21)</f>
        <v>2700</v>
      </c>
      <c r="C23" s="10">
        <f t="shared" ref="C23:M23" si="6">SUM(C19:C21)</f>
        <v>2500</v>
      </c>
      <c r="D23" s="10">
        <f t="shared" si="6"/>
        <v>2400</v>
      </c>
      <c r="E23" s="10">
        <f t="shared" si="6"/>
        <v>2550</v>
      </c>
      <c r="F23" s="10">
        <f t="shared" si="6"/>
        <v>2350</v>
      </c>
      <c r="G23" s="10">
        <f t="shared" si="6"/>
        <v>2400</v>
      </c>
      <c r="H23" s="10">
        <f t="shared" si="6"/>
        <v>2450</v>
      </c>
      <c r="I23" s="10">
        <f t="shared" si="6"/>
        <v>2350</v>
      </c>
      <c r="J23" s="10">
        <f t="shared" si="6"/>
        <v>2400</v>
      </c>
      <c r="K23" s="10">
        <f t="shared" si="6"/>
        <v>2300</v>
      </c>
      <c r="L23" s="10">
        <f t="shared" si="6"/>
        <v>2300</v>
      </c>
      <c r="M23" s="10">
        <f t="shared" si="6"/>
        <v>2350</v>
      </c>
      <c r="N23" s="11">
        <f t="shared" ref="N23" si="7">SUM(N19:N21)</f>
        <v>12550</v>
      </c>
    </row>
    <row r="24" spans="1:14">
      <c r="N24" s="6"/>
    </row>
    <row r="25" spans="1:14">
      <c r="N25" s="6"/>
    </row>
    <row r="26" spans="1:14">
      <c r="A26" s="11" t="s">
        <v>67</v>
      </c>
      <c r="B26" s="10">
        <f>B16+B23</f>
        <v>3000</v>
      </c>
      <c r="C26" s="10">
        <f t="shared" ref="C26:M26" si="8">C16+C23</f>
        <v>3000</v>
      </c>
      <c r="D26" s="10">
        <f t="shared" si="8"/>
        <v>3000</v>
      </c>
      <c r="E26" s="10">
        <f t="shared" si="8"/>
        <v>3200</v>
      </c>
      <c r="F26" s="10">
        <f t="shared" si="8"/>
        <v>2950</v>
      </c>
      <c r="G26" s="10">
        <f t="shared" si="8"/>
        <v>3020</v>
      </c>
      <c r="H26" s="10">
        <f t="shared" si="8"/>
        <v>3120</v>
      </c>
      <c r="I26" s="10">
        <f t="shared" si="8"/>
        <v>2700</v>
      </c>
      <c r="J26" s="10">
        <f t="shared" si="8"/>
        <v>2600</v>
      </c>
      <c r="K26" s="10">
        <f t="shared" si="8"/>
        <v>2800</v>
      </c>
      <c r="L26" s="10">
        <f t="shared" si="8"/>
        <v>2600</v>
      </c>
      <c r="M26" s="10">
        <f t="shared" si="8"/>
        <v>2650</v>
      </c>
      <c r="N26" s="11">
        <f t="shared" ref="N26" si="9">N16+N23</f>
        <v>18140</v>
      </c>
    </row>
    <row r="27" spans="1:14">
      <c r="N27" s="6"/>
    </row>
    <row r="28" spans="1:14">
      <c r="A28" s="10" t="s">
        <v>68</v>
      </c>
      <c r="B28" s="10">
        <f>B9</f>
        <v>4660</v>
      </c>
      <c r="C28" s="10">
        <f t="shared" ref="C28:M28" si="10">C9</f>
        <v>7390</v>
      </c>
      <c r="D28" s="10">
        <f t="shared" si="10"/>
        <v>10710</v>
      </c>
      <c r="E28" s="10">
        <f t="shared" si="10"/>
        <v>15770</v>
      </c>
      <c r="F28" s="10">
        <f t="shared" si="10"/>
        <v>26100</v>
      </c>
      <c r="G28" s="10">
        <f t="shared" si="10"/>
        <v>26860</v>
      </c>
      <c r="H28" s="10">
        <f t="shared" si="10"/>
        <v>26150</v>
      </c>
      <c r="I28" s="10">
        <f t="shared" si="10"/>
        <v>25120</v>
      </c>
      <c r="J28" s="10">
        <f t="shared" si="10"/>
        <v>26610</v>
      </c>
      <c r="K28" s="10">
        <f t="shared" si="10"/>
        <v>24750</v>
      </c>
      <c r="L28" s="10">
        <f t="shared" si="10"/>
        <v>24110</v>
      </c>
      <c r="M28" s="10">
        <f t="shared" si="10"/>
        <v>23720</v>
      </c>
      <c r="N28" s="11">
        <f t="shared" ref="N28" si="11">N9</f>
        <v>76780</v>
      </c>
    </row>
    <row r="29" spans="1:14">
      <c r="A29" s="10" t="s">
        <v>69</v>
      </c>
      <c r="B29" s="10">
        <f>B26</f>
        <v>3000</v>
      </c>
      <c r="C29" s="10">
        <f t="shared" ref="C29:M29" si="12">C26</f>
        <v>3000</v>
      </c>
      <c r="D29" s="10">
        <f t="shared" si="12"/>
        <v>3000</v>
      </c>
      <c r="E29" s="10">
        <f t="shared" si="12"/>
        <v>3200</v>
      </c>
      <c r="F29" s="10">
        <f t="shared" si="12"/>
        <v>2950</v>
      </c>
      <c r="G29" s="10">
        <f t="shared" si="12"/>
        <v>3020</v>
      </c>
      <c r="H29" s="10">
        <f t="shared" si="12"/>
        <v>3120</v>
      </c>
      <c r="I29" s="10">
        <f t="shared" si="12"/>
        <v>2700</v>
      </c>
      <c r="J29" s="10">
        <f t="shared" si="12"/>
        <v>2600</v>
      </c>
      <c r="K29" s="10">
        <f t="shared" si="12"/>
        <v>2800</v>
      </c>
      <c r="L29" s="10">
        <f t="shared" si="12"/>
        <v>2600</v>
      </c>
      <c r="M29" s="10">
        <f t="shared" si="12"/>
        <v>2650</v>
      </c>
      <c r="N29" s="11">
        <f t="shared" ref="N29" si="13">N26</f>
        <v>18140</v>
      </c>
    </row>
    <row r="30" spans="1:14">
      <c r="N30" s="6"/>
    </row>
    <row r="31" spans="1:14">
      <c r="A31" s="11" t="s">
        <v>72</v>
      </c>
      <c r="B31" s="10">
        <f>B28-B29</f>
        <v>1660</v>
      </c>
      <c r="C31" s="10">
        <f t="shared" ref="C31:M31" si="14">C28-C29</f>
        <v>4390</v>
      </c>
      <c r="D31" s="10">
        <f t="shared" si="14"/>
        <v>7710</v>
      </c>
      <c r="E31" s="10">
        <f t="shared" si="14"/>
        <v>12570</v>
      </c>
      <c r="F31" s="10">
        <f t="shared" si="14"/>
        <v>23150</v>
      </c>
      <c r="G31" s="10">
        <f t="shared" si="14"/>
        <v>23840</v>
      </c>
      <c r="H31" s="10">
        <f t="shared" si="14"/>
        <v>23030</v>
      </c>
      <c r="I31" s="10">
        <f t="shared" si="14"/>
        <v>22420</v>
      </c>
      <c r="J31" s="10">
        <f t="shared" si="14"/>
        <v>24010</v>
      </c>
      <c r="K31" s="10">
        <f t="shared" si="14"/>
        <v>21950</v>
      </c>
      <c r="L31" s="10">
        <f t="shared" si="14"/>
        <v>21510</v>
      </c>
      <c r="M31" s="10">
        <f t="shared" si="14"/>
        <v>21070</v>
      </c>
      <c r="N31" s="11">
        <f t="shared" ref="N31" si="15">N28-N29</f>
        <v>58640</v>
      </c>
    </row>
    <row r="32" spans="1:14">
      <c r="A32" s="10" t="s">
        <v>73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/>
    </row>
    <row r="33" spans="1:14">
      <c r="A33" s="10" t="s">
        <v>74</v>
      </c>
      <c r="B33" s="10">
        <f>B31-B32</f>
        <v>1660</v>
      </c>
      <c r="C33" s="10">
        <f t="shared" ref="C33:M33" si="16">C31-C32</f>
        <v>4390</v>
      </c>
      <c r="D33" s="10">
        <f t="shared" si="16"/>
        <v>7710</v>
      </c>
      <c r="E33" s="10">
        <f t="shared" si="16"/>
        <v>12570</v>
      </c>
      <c r="F33" s="10">
        <f t="shared" si="16"/>
        <v>23150</v>
      </c>
      <c r="G33" s="10">
        <f t="shared" si="16"/>
        <v>23840</v>
      </c>
      <c r="H33" s="10">
        <f t="shared" si="16"/>
        <v>23030</v>
      </c>
      <c r="I33" s="10">
        <f t="shared" si="16"/>
        <v>22420</v>
      </c>
      <c r="J33" s="10">
        <f t="shared" si="16"/>
        <v>24010</v>
      </c>
      <c r="K33" s="10">
        <f t="shared" si="16"/>
        <v>21950</v>
      </c>
      <c r="L33" s="10">
        <f t="shared" si="16"/>
        <v>21510</v>
      </c>
      <c r="M33" s="10">
        <f t="shared" si="16"/>
        <v>21070</v>
      </c>
      <c r="N33" s="11">
        <f t="shared" ref="N33" si="17">N31-N32</f>
        <v>58640</v>
      </c>
    </row>
    <row r="34" spans="1:14">
      <c r="N34" s="14"/>
    </row>
    <row r="35" spans="1:14">
      <c r="N35" s="15"/>
    </row>
    <row r="36" spans="1:14">
      <c r="N36" s="14"/>
    </row>
    <row r="37" spans="1:14" ht="17.399999999999999">
      <c r="C37" s="16"/>
      <c r="N37" s="14"/>
    </row>
    <row r="38" spans="1:14">
      <c r="N38" s="17"/>
    </row>
    <row r="39" spans="1:14">
      <c r="N39" s="17"/>
    </row>
    <row r="40" spans="1:14">
      <c r="N40" s="14"/>
    </row>
    <row r="41" spans="1:14">
      <c r="N41" s="18"/>
    </row>
    <row r="42" spans="1:14">
      <c r="N42" s="14"/>
    </row>
    <row r="43" spans="1:14">
      <c r="N43" s="17"/>
    </row>
    <row r="44" spans="1:14">
      <c r="N44" s="17"/>
    </row>
    <row r="45" spans="1:14">
      <c r="N45" s="1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5"/>
  <sheetViews>
    <sheetView showGridLines="0" workbookViewId="0">
      <selection sqref="A1:E15"/>
    </sheetView>
  </sheetViews>
  <sheetFormatPr defaultColWidth="11" defaultRowHeight="15.6"/>
  <cols>
    <col min="1" max="1" width="19.3984375" style="1" customWidth="1"/>
    <col min="2" max="2" width="5.8984375" style="1" customWidth="1"/>
    <col min="3" max="3" width="5.19921875" style="1" customWidth="1"/>
    <col min="4" max="4" width="44.19921875" style="1" customWidth="1"/>
    <col min="5" max="5" width="5.8984375" style="1" customWidth="1"/>
    <col min="6" max="16384" width="11" style="1"/>
  </cols>
  <sheetData>
    <row r="1" spans="1:5">
      <c r="A1" s="6" t="s">
        <v>4</v>
      </c>
    </row>
    <row r="3" spans="1:5" ht="18">
      <c r="A3" s="34" t="s">
        <v>84</v>
      </c>
      <c r="B3" s="35"/>
      <c r="C3" s="10"/>
      <c r="D3" s="34" t="s">
        <v>88</v>
      </c>
      <c r="E3" s="35"/>
    </row>
    <row r="4" spans="1:5">
      <c r="A4" s="10" t="s">
        <v>85</v>
      </c>
      <c r="B4" s="10">
        <f>'Cash Flow Year 1 '!N6</f>
        <v>13927.5</v>
      </c>
      <c r="C4" s="10"/>
      <c r="D4" s="10" t="s">
        <v>89</v>
      </c>
      <c r="E4" s="10">
        <f>'Income Statement Year 1 '!N17</f>
        <v>5590</v>
      </c>
    </row>
    <row r="5" spans="1:5">
      <c r="A5" s="10" t="s">
        <v>86</v>
      </c>
      <c r="B5" s="10">
        <f>'Cash Flow Year 1 '!N7</f>
        <v>41782.5</v>
      </c>
      <c r="C5" s="10"/>
      <c r="D5" s="10" t="s">
        <v>63</v>
      </c>
      <c r="E5" s="10">
        <f>1500*12</f>
        <v>18000</v>
      </c>
    </row>
    <row r="6" spans="1:5">
      <c r="A6" s="10" t="s">
        <v>87</v>
      </c>
      <c r="B6" s="10">
        <f>'Start Up Costs '!B7</f>
        <v>5000</v>
      </c>
      <c r="C6" s="10"/>
      <c r="D6" s="10" t="s">
        <v>90</v>
      </c>
      <c r="E6" s="10">
        <f>700*12</f>
        <v>8400</v>
      </c>
    </row>
    <row r="7" spans="1:5">
      <c r="A7" s="10"/>
      <c r="B7" s="10"/>
      <c r="C7" s="10"/>
      <c r="D7" s="10" t="s">
        <v>91</v>
      </c>
      <c r="E7" s="10">
        <f>'Income Statement Year 1 '!N25</f>
        <v>2650</v>
      </c>
    </row>
    <row r="8" spans="1:5" ht="18">
      <c r="A8" s="9" t="s">
        <v>94</v>
      </c>
      <c r="B8" s="10"/>
      <c r="C8" s="10"/>
      <c r="D8" s="10" t="s">
        <v>92</v>
      </c>
      <c r="E8" s="10">
        <f>'Income Statement Year 1 '!N24</f>
        <v>1400</v>
      </c>
    </row>
    <row r="9" spans="1:5" ht="18">
      <c r="A9" s="9"/>
      <c r="B9" s="10"/>
      <c r="C9" s="10"/>
      <c r="D9" s="10" t="s">
        <v>101</v>
      </c>
      <c r="E9" s="10">
        <f>'Income Statement Year 1 '!N23</f>
        <v>1600</v>
      </c>
    </row>
    <row r="10" spans="1:5">
      <c r="A10" s="10" t="s">
        <v>96</v>
      </c>
      <c r="B10" s="10">
        <f>'Start Up Costs '!B6</f>
        <v>5000</v>
      </c>
      <c r="C10" s="10"/>
      <c r="D10" s="10"/>
      <c r="E10" s="10"/>
    </row>
    <row r="11" spans="1:5" ht="18">
      <c r="A11" s="9"/>
      <c r="B11" s="10"/>
      <c r="C11" s="10"/>
      <c r="D11" s="10"/>
      <c r="E11" s="10"/>
    </row>
    <row r="12" spans="1:5" ht="18">
      <c r="A12" s="9" t="s">
        <v>95</v>
      </c>
      <c r="B12" s="11">
        <f>SUM(B4:B10)</f>
        <v>65710</v>
      </c>
      <c r="C12" s="29"/>
      <c r="D12" s="11" t="s">
        <v>99</v>
      </c>
      <c r="E12" s="11">
        <f>SUM(E4:E9)</f>
        <v>37640</v>
      </c>
    </row>
    <row r="13" spans="1:5" ht="18">
      <c r="A13" s="19"/>
      <c r="D13" s="31" t="s">
        <v>93</v>
      </c>
      <c r="E13" s="10">
        <v>13000</v>
      </c>
    </row>
    <row r="15" spans="1:5">
      <c r="D15" s="11" t="s">
        <v>100</v>
      </c>
      <c r="E15" s="11">
        <f>B12-E12-E13</f>
        <v>15070</v>
      </c>
    </row>
    <row r="23" spans="1:4" ht="18">
      <c r="A23" s="20"/>
    </row>
    <row r="24" spans="1:4" ht="18">
      <c r="A24" s="20"/>
    </row>
    <row r="25" spans="1:4" ht="18">
      <c r="A25" s="20"/>
    </row>
    <row r="26" spans="1:4" ht="18">
      <c r="A26" s="20"/>
    </row>
    <row r="30" spans="1:4" ht="18">
      <c r="D30" s="21" t="s">
        <v>51</v>
      </c>
    </row>
    <row r="32" spans="1:4">
      <c r="D32" s="5" t="s">
        <v>46</v>
      </c>
    </row>
    <row r="34" spans="4:4">
      <c r="D34" s="5" t="s">
        <v>52</v>
      </c>
    </row>
    <row r="36" spans="4:4">
      <c r="D36" s="7" t="s">
        <v>47</v>
      </c>
    </row>
    <row r="37" spans="4:4">
      <c r="D37" s="7" t="s">
        <v>48</v>
      </c>
    </row>
    <row r="38" spans="4:4">
      <c r="D38" s="7" t="s">
        <v>49</v>
      </c>
    </row>
    <row r="39" spans="4:4">
      <c r="D39" s="7" t="s">
        <v>50</v>
      </c>
    </row>
    <row r="41" spans="4:4">
      <c r="D41" s="7" t="s">
        <v>40</v>
      </c>
    </row>
    <row r="42" spans="4:4">
      <c r="D42" s="5" t="s">
        <v>53</v>
      </c>
    </row>
    <row r="43" spans="4:4">
      <c r="D43" s="5" t="s">
        <v>54</v>
      </c>
    </row>
    <row r="44" spans="4:4">
      <c r="D44" s="5" t="s">
        <v>71</v>
      </c>
    </row>
    <row r="45" spans="4:4">
      <c r="D45" s="22"/>
    </row>
  </sheetData>
  <mergeCells count="2">
    <mergeCell ref="A3:B3"/>
    <mergeCell ref="D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3"/>
  <sheetViews>
    <sheetView topLeftCell="A11" workbookViewId="0">
      <selection activeCell="B33" sqref="B33:M33"/>
    </sheetView>
  </sheetViews>
  <sheetFormatPr defaultColWidth="11" defaultRowHeight="15.6"/>
  <cols>
    <col min="1" max="1" width="21.5" bestFit="1" customWidth="1"/>
    <col min="2" max="13" width="11.69921875" bestFit="1" customWidth="1"/>
    <col min="14" max="14" width="11.59765625" bestFit="1" customWidth="1"/>
    <col min="16" max="16" width="10.5" bestFit="1" customWidth="1"/>
    <col min="17" max="17" width="12.5" bestFit="1" customWidth="1"/>
    <col min="18" max="18" width="8.09765625" bestFit="1" customWidth="1"/>
    <col min="19" max="19" width="6.09765625" bestFit="1" customWidth="1"/>
  </cols>
  <sheetData>
    <row r="1" spans="1:19">
      <c r="A1" t="s">
        <v>1</v>
      </c>
    </row>
    <row r="2" spans="1:19"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</row>
    <row r="3" spans="1:19">
      <c r="A3" s="30"/>
      <c r="B3" s="30" t="s">
        <v>111</v>
      </c>
      <c r="C3" s="30" t="s">
        <v>111</v>
      </c>
      <c r="D3" s="30" t="s">
        <v>111</v>
      </c>
      <c r="E3" s="30" t="s">
        <v>111</v>
      </c>
      <c r="F3" s="30" t="s">
        <v>111</v>
      </c>
      <c r="G3" s="30" t="s">
        <v>111</v>
      </c>
      <c r="H3" s="30" t="s">
        <v>111</v>
      </c>
      <c r="I3" s="30" t="s">
        <v>111</v>
      </c>
      <c r="J3" s="30" t="s">
        <v>111</v>
      </c>
      <c r="K3" s="30" t="s">
        <v>111</v>
      </c>
      <c r="L3" s="30" t="s">
        <v>111</v>
      </c>
      <c r="M3" s="30" t="s">
        <v>111</v>
      </c>
      <c r="N3" s="30"/>
    </row>
    <row r="4" spans="1:19">
      <c r="A4" s="11" t="s">
        <v>103</v>
      </c>
      <c r="B4" s="10">
        <v>2</v>
      </c>
      <c r="C4" s="10">
        <v>2</v>
      </c>
      <c r="D4" s="10">
        <v>8</v>
      </c>
      <c r="E4" s="10">
        <v>2</v>
      </c>
      <c r="F4" s="10">
        <v>6</v>
      </c>
      <c r="G4" s="10">
        <v>10</v>
      </c>
      <c r="H4" s="10">
        <v>12</v>
      </c>
      <c r="I4" s="10">
        <v>7</v>
      </c>
      <c r="J4" s="10">
        <v>8</v>
      </c>
      <c r="K4" s="10">
        <v>2</v>
      </c>
      <c r="L4" s="10">
        <v>5</v>
      </c>
      <c r="M4" s="10">
        <v>3</v>
      </c>
      <c r="N4" s="10"/>
      <c r="P4" s="11" t="s">
        <v>102</v>
      </c>
      <c r="Q4" s="10"/>
      <c r="R4" s="11" t="s">
        <v>108</v>
      </c>
      <c r="S4" s="1"/>
    </row>
    <row r="5" spans="1:19">
      <c r="A5" s="11" t="s">
        <v>104</v>
      </c>
      <c r="B5" s="10">
        <v>4</v>
      </c>
      <c r="C5" s="10">
        <v>6</v>
      </c>
      <c r="D5" s="10">
        <v>2</v>
      </c>
      <c r="E5" s="10">
        <v>6</v>
      </c>
      <c r="F5" s="10">
        <v>2</v>
      </c>
      <c r="G5" s="10">
        <v>5</v>
      </c>
      <c r="H5" s="10">
        <v>4</v>
      </c>
      <c r="I5" s="10">
        <v>6</v>
      </c>
      <c r="J5" s="10">
        <v>5</v>
      </c>
      <c r="K5" s="10">
        <v>4</v>
      </c>
      <c r="L5" s="10">
        <v>1</v>
      </c>
      <c r="M5" s="10">
        <v>1</v>
      </c>
      <c r="N5" s="10"/>
      <c r="P5" s="11" t="s">
        <v>103</v>
      </c>
      <c r="Q5" s="10" t="s">
        <v>107</v>
      </c>
      <c r="R5" s="10">
        <v>30</v>
      </c>
      <c r="S5" s="1"/>
    </row>
    <row r="6" spans="1:19">
      <c r="A6" s="11" t="s">
        <v>105</v>
      </c>
      <c r="B6" s="10">
        <v>1</v>
      </c>
      <c r="C6" s="10">
        <v>2</v>
      </c>
      <c r="D6" s="10">
        <v>5</v>
      </c>
      <c r="E6" s="10">
        <v>2</v>
      </c>
      <c r="F6" s="10">
        <v>8</v>
      </c>
      <c r="G6" s="10">
        <v>2</v>
      </c>
      <c r="H6" s="10">
        <v>3</v>
      </c>
      <c r="I6" s="10">
        <v>3</v>
      </c>
      <c r="J6" s="10">
        <v>5</v>
      </c>
      <c r="K6" s="10">
        <v>3</v>
      </c>
      <c r="L6" s="10">
        <v>1</v>
      </c>
      <c r="M6" s="10">
        <v>4</v>
      </c>
      <c r="N6" s="10"/>
      <c r="P6" s="11" t="s">
        <v>104</v>
      </c>
      <c r="Q6" s="10" t="s">
        <v>109</v>
      </c>
      <c r="R6" s="10">
        <v>80</v>
      </c>
      <c r="S6" s="1" t="s">
        <v>113</v>
      </c>
    </row>
    <row r="7" spans="1:19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P7" s="11" t="s">
        <v>105</v>
      </c>
      <c r="Q7" s="10" t="s">
        <v>110</v>
      </c>
      <c r="R7" s="10">
        <v>120</v>
      </c>
      <c r="S7" s="1" t="s">
        <v>113</v>
      </c>
    </row>
    <row r="8" spans="1:19">
      <c r="A8" s="11" t="s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P8" s="11" t="s">
        <v>106</v>
      </c>
      <c r="Q8" s="10"/>
      <c r="R8" s="10"/>
      <c r="S8" s="1"/>
    </row>
    <row r="9" spans="1:19">
      <c r="A9" s="11" t="s">
        <v>103</v>
      </c>
      <c r="B9" s="10">
        <f>B4*R5</f>
        <v>60</v>
      </c>
      <c r="C9" s="10">
        <f>C4*R5</f>
        <v>60</v>
      </c>
      <c r="D9" s="10">
        <f>D4*R5</f>
        <v>240</v>
      </c>
      <c r="E9" s="10">
        <f>E4*R5</f>
        <v>60</v>
      </c>
      <c r="F9" s="10">
        <f>F4*R5</f>
        <v>180</v>
      </c>
      <c r="G9" s="10">
        <f>G4*R5</f>
        <v>300</v>
      </c>
      <c r="H9" s="10">
        <f>H4*R5</f>
        <v>360</v>
      </c>
      <c r="I9" s="10">
        <f>I4*R5</f>
        <v>210</v>
      </c>
      <c r="J9" s="10">
        <f>J4*R5</f>
        <v>240</v>
      </c>
      <c r="K9" s="10">
        <f>K4*R5</f>
        <v>60</v>
      </c>
      <c r="L9" s="10">
        <f>L4*R5</f>
        <v>150</v>
      </c>
      <c r="M9" s="10">
        <f>M4*R5</f>
        <v>90</v>
      </c>
      <c r="N9" s="10">
        <f>SUM(B9:M9)</f>
        <v>2010</v>
      </c>
    </row>
    <row r="10" spans="1:19">
      <c r="A10" s="11" t="s">
        <v>104</v>
      </c>
      <c r="B10" s="10">
        <f>B5*R5*4</f>
        <v>480</v>
      </c>
      <c r="C10" s="10">
        <f>C5*R5*4</f>
        <v>720</v>
      </c>
      <c r="D10" s="10">
        <f>D5*R5*4</f>
        <v>240</v>
      </c>
      <c r="E10" s="10">
        <f>E5*R5*4</f>
        <v>720</v>
      </c>
      <c r="F10" s="10">
        <f>F5*R5*4</f>
        <v>240</v>
      </c>
      <c r="G10" s="10">
        <f>G5*R5*4</f>
        <v>600</v>
      </c>
      <c r="H10" s="10">
        <f>H5*R5*4</f>
        <v>480</v>
      </c>
      <c r="I10" s="10">
        <f>I5*R5*4</f>
        <v>720</v>
      </c>
      <c r="J10" s="10">
        <f>J5*R5*4</f>
        <v>600</v>
      </c>
      <c r="K10" s="10">
        <f>K5*R5*4</f>
        <v>480</v>
      </c>
      <c r="L10" s="10">
        <f>L5*R5*4</f>
        <v>120</v>
      </c>
      <c r="M10" s="10">
        <f>M5*R5*4</f>
        <v>120</v>
      </c>
      <c r="N10" s="10">
        <f>SUM(B10:M10)</f>
        <v>5520</v>
      </c>
    </row>
    <row r="11" spans="1:19">
      <c r="A11" s="11" t="s">
        <v>105</v>
      </c>
      <c r="B11" s="10">
        <f>B6*R6*9</f>
        <v>720</v>
      </c>
      <c r="C11" s="10">
        <f>C6*R6*9</f>
        <v>1440</v>
      </c>
      <c r="D11" s="10">
        <f>D6*R6*9</f>
        <v>3600</v>
      </c>
      <c r="E11" s="10">
        <f>E6*R6*9</f>
        <v>1440</v>
      </c>
      <c r="F11" s="10">
        <f>F6*R6*9</f>
        <v>5760</v>
      </c>
      <c r="G11" s="10">
        <f>G6*R6*9</f>
        <v>1440</v>
      </c>
      <c r="H11" s="10">
        <f>H6*R6*9</f>
        <v>2160</v>
      </c>
      <c r="I11" s="10">
        <f>I6*R6*9</f>
        <v>2160</v>
      </c>
      <c r="J11" s="10">
        <f>J6*R6*9</f>
        <v>3600</v>
      </c>
      <c r="K11" s="10">
        <f>K6*R6*9</f>
        <v>2160</v>
      </c>
      <c r="L11" s="10">
        <f>L6*R6*9</f>
        <v>720</v>
      </c>
      <c r="M11" s="10">
        <f>M6*R6*9</f>
        <v>2880</v>
      </c>
      <c r="N11" s="10">
        <f>SUM(B11:M11)</f>
        <v>28080</v>
      </c>
    </row>
    <row r="12" spans="1:19">
      <c r="A12" s="11" t="s">
        <v>112</v>
      </c>
      <c r="B12" s="10">
        <f>SUM(B9:B11)</f>
        <v>1260</v>
      </c>
      <c r="C12" s="10">
        <f>SUM(C9:C11)</f>
        <v>2220</v>
      </c>
      <c r="D12" s="10">
        <f t="shared" ref="D12:M12" si="0">SUM(D9:D11)</f>
        <v>4080</v>
      </c>
      <c r="E12" s="10">
        <f t="shared" si="0"/>
        <v>2220</v>
      </c>
      <c r="F12" s="10">
        <f t="shared" si="0"/>
        <v>6180</v>
      </c>
      <c r="G12" s="10">
        <f t="shared" si="0"/>
        <v>2340</v>
      </c>
      <c r="H12" s="10">
        <f t="shared" si="0"/>
        <v>3000</v>
      </c>
      <c r="I12" s="10">
        <f t="shared" si="0"/>
        <v>3090</v>
      </c>
      <c r="J12" s="10">
        <f t="shared" si="0"/>
        <v>4440</v>
      </c>
      <c r="K12" s="10">
        <f t="shared" si="0"/>
        <v>2700</v>
      </c>
      <c r="L12" s="10">
        <f t="shared" si="0"/>
        <v>990</v>
      </c>
      <c r="M12" s="10">
        <f t="shared" si="0"/>
        <v>3090</v>
      </c>
      <c r="N12" s="10">
        <f>SUM(B12:M12)</f>
        <v>35610</v>
      </c>
    </row>
    <row r="13" spans="1:19">
      <c r="A13" s="11" t="s">
        <v>81</v>
      </c>
      <c r="B13" s="10">
        <v>2000</v>
      </c>
      <c r="C13" s="10">
        <v>2500</v>
      </c>
      <c r="D13" s="10">
        <v>3000</v>
      </c>
      <c r="E13" s="10">
        <v>1000</v>
      </c>
      <c r="F13" s="10">
        <v>500</v>
      </c>
      <c r="G13" s="10">
        <v>50</v>
      </c>
      <c r="H13" s="10">
        <v>200</v>
      </c>
      <c r="I13" s="10">
        <v>800</v>
      </c>
      <c r="J13" s="10">
        <v>500</v>
      </c>
      <c r="K13" s="10">
        <v>300</v>
      </c>
      <c r="L13" s="10">
        <v>900</v>
      </c>
      <c r="M13" s="10">
        <v>550</v>
      </c>
      <c r="N13" s="10">
        <f>SUM(B13:M13)</f>
        <v>12300</v>
      </c>
    </row>
    <row r="14" spans="1:19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9">
      <c r="A15" s="11" t="s">
        <v>43</v>
      </c>
      <c r="B15" s="10">
        <f>B12+B13</f>
        <v>3260</v>
      </c>
      <c r="C15" s="10">
        <f t="shared" ref="C15:M15" si="1">C12+C13</f>
        <v>4720</v>
      </c>
      <c r="D15" s="10">
        <f t="shared" si="1"/>
        <v>7080</v>
      </c>
      <c r="E15" s="10">
        <f t="shared" si="1"/>
        <v>3220</v>
      </c>
      <c r="F15" s="10">
        <f t="shared" si="1"/>
        <v>6680</v>
      </c>
      <c r="G15" s="10">
        <f t="shared" si="1"/>
        <v>2390</v>
      </c>
      <c r="H15" s="10">
        <f t="shared" si="1"/>
        <v>3200</v>
      </c>
      <c r="I15" s="10">
        <f t="shared" si="1"/>
        <v>3890</v>
      </c>
      <c r="J15" s="10">
        <f t="shared" si="1"/>
        <v>4940</v>
      </c>
      <c r="K15" s="10">
        <f t="shared" si="1"/>
        <v>3000</v>
      </c>
      <c r="L15" s="10">
        <f t="shared" si="1"/>
        <v>1890</v>
      </c>
      <c r="M15" s="10">
        <f t="shared" si="1"/>
        <v>3640</v>
      </c>
      <c r="N15" s="10">
        <f>SUM(B15:M15)</f>
        <v>47910</v>
      </c>
    </row>
    <row r="16" spans="1:19">
      <c r="A16" s="11" t="s">
        <v>41</v>
      </c>
      <c r="B16" s="10">
        <v>400</v>
      </c>
      <c r="C16" s="10">
        <v>500</v>
      </c>
      <c r="D16" s="10">
        <v>650</v>
      </c>
      <c r="E16" s="10">
        <v>680</v>
      </c>
      <c r="F16" s="10">
        <v>1200</v>
      </c>
      <c r="G16" s="10">
        <v>620</v>
      </c>
      <c r="H16" s="10">
        <v>300</v>
      </c>
      <c r="I16" s="10">
        <v>350</v>
      </c>
      <c r="J16" s="10">
        <v>200</v>
      </c>
      <c r="K16" s="10">
        <v>200</v>
      </c>
      <c r="L16" s="10">
        <v>400</v>
      </c>
      <c r="M16" s="10">
        <v>300</v>
      </c>
      <c r="N16" s="10">
        <f>SUM(B16:M16)</f>
        <v>5800</v>
      </c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" customHeight="1">
      <c r="A18" s="11" t="s">
        <v>45</v>
      </c>
      <c r="B18" s="10">
        <f>B15-B16</f>
        <v>2860</v>
      </c>
      <c r="C18" s="10">
        <f t="shared" ref="C18:M18" si="2">C15-C16</f>
        <v>4220</v>
      </c>
      <c r="D18" s="10">
        <f t="shared" si="2"/>
        <v>6430</v>
      </c>
      <c r="E18" s="10">
        <f t="shared" si="2"/>
        <v>2540</v>
      </c>
      <c r="F18" s="10">
        <f t="shared" si="2"/>
        <v>5480</v>
      </c>
      <c r="G18" s="10">
        <f t="shared" si="2"/>
        <v>1770</v>
      </c>
      <c r="H18" s="10">
        <f t="shared" si="2"/>
        <v>2900</v>
      </c>
      <c r="I18" s="10">
        <f t="shared" si="2"/>
        <v>3540</v>
      </c>
      <c r="J18" s="10">
        <f t="shared" si="2"/>
        <v>4740</v>
      </c>
      <c r="K18" s="10">
        <f t="shared" si="2"/>
        <v>2800</v>
      </c>
      <c r="L18" s="10">
        <f t="shared" si="2"/>
        <v>1490</v>
      </c>
      <c r="M18" s="10">
        <f t="shared" si="2"/>
        <v>3340</v>
      </c>
      <c r="N18" s="10">
        <f>N15-N16</f>
        <v>42110</v>
      </c>
    </row>
    <row r="19" spans="1:14" ht="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1" t="s">
        <v>44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>
      <c r="A21" s="10" t="s">
        <v>31</v>
      </c>
      <c r="B21" s="10">
        <v>700</v>
      </c>
      <c r="C21" s="10">
        <v>700</v>
      </c>
      <c r="D21" s="10">
        <v>700</v>
      </c>
      <c r="E21" s="10">
        <v>700</v>
      </c>
      <c r="F21" s="10">
        <v>700</v>
      </c>
      <c r="G21" s="10">
        <v>700</v>
      </c>
      <c r="H21" s="10">
        <v>700</v>
      </c>
      <c r="I21" s="10">
        <v>700</v>
      </c>
      <c r="J21" s="10">
        <v>700</v>
      </c>
      <c r="K21" s="10">
        <v>700</v>
      </c>
      <c r="L21" s="10">
        <v>700</v>
      </c>
      <c r="M21" s="10">
        <v>700</v>
      </c>
      <c r="N21" s="10">
        <f>SUM(B21:M21)</f>
        <v>8400</v>
      </c>
    </row>
    <row r="22" spans="1:14">
      <c r="A22" s="10" t="s">
        <v>101</v>
      </c>
      <c r="B22" s="10">
        <v>500</v>
      </c>
      <c r="C22" s="10">
        <v>100</v>
      </c>
      <c r="D22" s="10">
        <v>100</v>
      </c>
      <c r="E22" s="10">
        <v>100</v>
      </c>
      <c r="F22" s="10">
        <v>100</v>
      </c>
      <c r="G22" s="10">
        <v>100</v>
      </c>
      <c r="H22" s="10">
        <v>100</v>
      </c>
      <c r="I22" s="10">
        <v>100</v>
      </c>
      <c r="J22" s="10">
        <v>100</v>
      </c>
      <c r="K22" s="10">
        <v>100</v>
      </c>
      <c r="L22" s="10">
        <v>100</v>
      </c>
      <c r="M22" s="10">
        <v>100</v>
      </c>
      <c r="N22" s="10">
        <f t="shared" ref="N22:N26" si="3">SUM(B22:M22)</f>
        <v>1600</v>
      </c>
    </row>
    <row r="23" spans="1:14">
      <c r="A23" s="10" t="s">
        <v>32</v>
      </c>
      <c r="B23" s="10">
        <v>300</v>
      </c>
      <c r="C23" s="10">
        <v>100</v>
      </c>
      <c r="D23" s="10">
        <v>100</v>
      </c>
      <c r="E23" s="10">
        <v>100</v>
      </c>
      <c r="F23" s="10">
        <v>100</v>
      </c>
      <c r="G23" s="10">
        <v>100</v>
      </c>
      <c r="H23" s="10">
        <v>100</v>
      </c>
      <c r="I23" s="10">
        <v>100</v>
      </c>
      <c r="J23" s="10">
        <v>100</v>
      </c>
      <c r="K23" s="10">
        <v>100</v>
      </c>
      <c r="L23" s="10">
        <v>100</v>
      </c>
      <c r="M23" s="10">
        <v>100</v>
      </c>
      <c r="N23" s="10">
        <f t="shared" si="3"/>
        <v>1400</v>
      </c>
    </row>
    <row r="24" spans="1:14">
      <c r="A24" s="10" t="s">
        <v>33</v>
      </c>
      <c r="B24" s="10">
        <v>500</v>
      </c>
      <c r="C24" s="10">
        <v>300</v>
      </c>
      <c r="D24" s="10">
        <v>200</v>
      </c>
      <c r="E24" s="10">
        <v>350</v>
      </c>
      <c r="F24" s="10">
        <v>150</v>
      </c>
      <c r="G24" s="10">
        <v>200</v>
      </c>
      <c r="H24" s="10">
        <v>250</v>
      </c>
      <c r="I24" s="10">
        <v>150</v>
      </c>
      <c r="J24" s="10">
        <v>200</v>
      </c>
      <c r="K24" s="10">
        <v>100</v>
      </c>
      <c r="L24" s="10">
        <v>100</v>
      </c>
      <c r="M24" s="10">
        <v>150</v>
      </c>
      <c r="N24" s="10">
        <f t="shared" si="3"/>
        <v>2650</v>
      </c>
    </row>
    <row r="25" spans="1:14">
      <c r="A25" s="10" t="s">
        <v>82</v>
      </c>
      <c r="B25" s="10">
        <v>1500</v>
      </c>
      <c r="C25" s="10">
        <v>1500</v>
      </c>
      <c r="D25" s="10">
        <v>1500</v>
      </c>
      <c r="E25" s="10">
        <v>1500</v>
      </c>
      <c r="F25" s="10">
        <v>1500</v>
      </c>
      <c r="G25" s="10">
        <v>1500</v>
      </c>
      <c r="H25" s="10">
        <v>1500</v>
      </c>
      <c r="I25" s="10">
        <v>1500</v>
      </c>
      <c r="J25" s="10">
        <v>1500</v>
      </c>
      <c r="K25" s="10">
        <v>1500</v>
      </c>
      <c r="L25" s="10">
        <v>1500</v>
      </c>
      <c r="M25" s="10">
        <v>1500</v>
      </c>
      <c r="N25" s="10">
        <f>SUM(B25:M25)</f>
        <v>18000</v>
      </c>
    </row>
    <row r="26" spans="1:14">
      <c r="A26" s="10" t="s">
        <v>34</v>
      </c>
      <c r="B26" s="10">
        <v>350</v>
      </c>
      <c r="C26" s="10">
        <v>150</v>
      </c>
      <c r="D26" s="10">
        <v>120</v>
      </c>
      <c r="E26" s="10">
        <v>200</v>
      </c>
      <c r="F26" s="10">
        <v>80</v>
      </c>
      <c r="G26" s="10">
        <v>120</v>
      </c>
      <c r="H26" s="10">
        <v>100</v>
      </c>
      <c r="I26" s="10">
        <v>80</v>
      </c>
      <c r="J26" s="10">
        <v>120</v>
      </c>
      <c r="K26" s="10">
        <v>100</v>
      </c>
      <c r="L26" s="10">
        <v>100</v>
      </c>
      <c r="M26" s="10">
        <v>80</v>
      </c>
      <c r="N26" s="10">
        <f t="shared" si="3"/>
        <v>1600</v>
      </c>
    </row>
    <row r="27" spans="1:14">
      <c r="A27" s="33" t="s">
        <v>35</v>
      </c>
      <c r="B27" s="33"/>
      <c r="C27" s="33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>
      <c r="A28" s="23"/>
      <c r="B28" s="23"/>
      <c r="C28" s="2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1" t="s">
        <v>36</v>
      </c>
      <c r="B29" s="10">
        <f t="shared" ref="B29:M29" si="4">SUM(B21:B26)</f>
        <v>3850</v>
      </c>
      <c r="C29" s="10">
        <f t="shared" si="4"/>
        <v>2850</v>
      </c>
      <c r="D29" s="10">
        <f t="shared" si="4"/>
        <v>2720</v>
      </c>
      <c r="E29" s="10">
        <f t="shared" si="4"/>
        <v>2950</v>
      </c>
      <c r="F29" s="10">
        <f t="shared" si="4"/>
        <v>2630</v>
      </c>
      <c r="G29" s="10">
        <f t="shared" si="4"/>
        <v>2720</v>
      </c>
      <c r="H29" s="10">
        <f t="shared" si="4"/>
        <v>2750</v>
      </c>
      <c r="I29" s="10">
        <f t="shared" si="4"/>
        <v>2630</v>
      </c>
      <c r="J29" s="10">
        <f t="shared" si="4"/>
        <v>2720</v>
      </c>
      <c r="K29" s="10">
        <f t="shared" si="4"/>
        <v>2600</v>
      </c>
      <c r="L29" s="10">
        <f t="shared" si="4"/>
        <v>2600</v>
      </c>
      <c r="M29" s="10">
        <f t="shared" si="4"/>
        <v>2630</v>
      </c>
      <c r="N29" s="10">
        <f>SUM(B29:M29)</f>
        <v>33650</v>
      </c>
    </row>
    <row r="30" spans="1:14">
      <c r="A30" s="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1" t="s">
        <v>42</v>
      </c>
      <c r="B31" s="10">
        <f>B18-B29</f>
        <v>-990</v>
      </c>
      <c r="C31" s="10">
        <f t="shared" ref="C31:M31" si="5">C18-C29</f>
        <v>1370</v>
      </c>
      <c r="D31" s="10">
        <f t="shared" si="5"/>
        <v>3710</v>
      </c>
      <c r="E31" s="10">
        <f t="shared" si="5"/>
        <v>-410</v>
      </c>
      <c r="F31" s="10">
        <f t="shared" si="5"/>
        <v>2850</v>
      </c>
      <c r="G31" s="10">
        <f t="shared" si="5"/>
        <v>-950</v>
      </c>
      <c r="H31" s="10">
        <f t="shared" si="5"/>
        <v>150</v>
      </c>
      <c r="I31" s="10">
        <f t="shared" si="5"/>
        <v>910</v>
      </c>
      <c r="J31" s="10">
        <f t="shared" si="5"/>
        <v>2020</v>
      </c>
      <c r="K31" s="10">
        <f t="shared" si="5"/>
        <v>200</v>
      </c>
      <c r="L31" s="10">
        <f t="shared" si="5"/>
        <v>-1110</v>
      </c>
      <c r="M31" s="10">
        <f t="shared" si="5"/>
        <v>710</v>
      </c>
      <c r="N31" s="10">
        <f>SUM(B31:M31)</f>
        <v>8460</v>
      </c>
    </row>
    <row r="32" spans="1:14">
      <c r="A32" s="10" t="s">
        <v>37</v>
      </c>
      <c r="B32" s="24">
        <v>0.12</v>
      </c>
      <c r="C32" s="24">
        <v>0.12</v>
      </c>
      <c r="D32" s="24">
        <v>0.12</v>
      </c>
      <c r="E32" s="24">
        <v>0.12</v>
      </c>
      <c r="F32" s="24">
        <v>0.12</v>
      </c>
      <c r="G32" s="24">
        <v>0.12</v>
      </c>
      <c r="H32" s="24">
        <v>0.12</v>
      </c>
      <c r="I32" s="24">
        <v>0.12</v>
      </c>
      <c r="J32" s="24">
        <v>0.12</v>
      </c>
      <c r="K32" s="24">
        <v>0.12</v>
      </c>
      <c r="L32" s="24">
        <v>0.12</v>
      </c>
      <c r="M32" s="24">
        <v>0.12</v>
      </c>
      <c r="N32" s="24">
        <v>0.12</v>
      </c>
    </row>
    <row r="33" spans="1:14">
      <c r="A33" s="11" t="s">
        <v>38</v>
      </c>
      <c r="B33" s="10">
        <f>B31-B32*B31</f>
        <v>-871.2</v>
      </c>
      <c r="C33" s="10">
        <f t="shared" ref="C33:M33" si="6">C31-C32*C31</f>
        <v>1205.5999999999999</v>
      </c>
      <c r="D33" s="10">
        <f t="shared" si="6"/>
        <v>3264.8</v>
      </c>
      <c r="E33" s="10">
        <f t="shared" si="6"/>
        <v>-360.8</v>
      </c>
      <c r="F33" s="10">
        <f t="shared" si="6"/>
        <v>2508</v>
      </c>
      <c r="G33" s="10">
        <f t="shared" si="6"/>
        <v>-836</v>
      </c>
      <c r="H33" s="10">
        <f t="shared" si="6"/>
        <v>132</v>
      </c>
      <c r="I33" s="10">
        <f t="shared" si="6"/>
        <v>800.8</v>
      </c>
      <c r="J33" s="10">
        <f t="shared" si="6"/>
        <v>1777.6</v>
      </c>
      <c r="K33" s="10">
        <f t="shared" si="6"/>
        <v>176</v>
      </c>
      <c r="L33" s="10">
        <f t="shared" si="6"/>
        <v>-976.8</v>
      </c>
      <c r="M33" s="10">
        <f t="shared" si="6"/>
        <v>624.79999999999995</v>
      </c>
      <c r="N33" s="10">
        <f t="shared" ref="N33" si="7">N31+N32*N31</f>
        <v>9475.2000000000007</v>
      </c>
    </row>
  </sheetData>
  <mergeCells count="1">
    <mergeCell ref="A27:C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5"/>
  <sheetViews>
    <sheetView zoomScale="70" zoomScaleNormal="70" workbookViewId="0"/>
  </sheetViews>
  <sheetFormatPr defaultColWidth="11" defaultRowHeight="15.6"/>
  <cols>
    <col min="1" max="1" width="36.5" style="1" bestFit="1" customWidth="1"/>
    <col min="2" max="3" width="8.69921875" style="1" customWidth="1"/>
    <col min="4" max="10" width="8.19921875" style="1" customWidth="1"/>
    <col min="11" max="13" width="9.19921875" style="1" customWidth="1"/>
    <col min="14" max="14" width="8.8984375" style="1" customWidth="1"/>
    <col min="15" max="16" width="11" style="1"/>
    <col min="17" max="17" width="27.3984375" style="1" bestFit="1" customWidth="1"/>
    <col min="18" max="16384" width="11" style="1"/>
  </cols>
  <sheetData>
    <row r="1" spans="1:18">
      <c r="A1" s="11" t="s">
        <v>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8">
      <c r="A2" s="10"/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8" t="s">
        <v>13</v>
      </c>
      <c r="H2" s="8" t="s">
        <v>14</v>
      </c>
      <c r="I2" s="8" t="s">
        <v>15</v>
      </c>
      <c r="J2" s="8" t="s">
        <v>16</v>
      </c>
      <c r="K2" s="8" t="s">
        <v>17</v>
      </c>
      <c r="L2" s="8" t="s">
        <v>18</v>
      </c>
      <c r="M2" s="8" t="s">
        <v>19</v>
      </c>
      <c r="N2" s="8" t="s">
        <v>98</v>
      </c>
      <c r="O2" s="7"/>
    </row>
    <row r="3" spans="1:18">
      <c r="A3" s="11" t="s">
        <v>55</v>
      </c>
      <c r="B3" s="10">
        <v>0</v>
      </c>
      <c r="C3" s="10">
        <f>B33</f>
        <v>160</v>
      </c>
      <c r="D3" s="10">
        <f>C33</f>
        <v>1880</v>
      </c>
      <c r="E3" s="10">
        <f t="shared" ref="E3:N3" si="0">D33</f>
        <v>5910</v>
      </c>
      <c r="F3" s="10">
        <f t="shared" si="0"/>
        <v>5900</v>
      </c>
      <c r="G3" s="10">
        <f t="shared" si="0"/>
        <v>9030</v>
      </c>
      <c r="H3" s="10">
        <f>G33+R6</f>
        <v>8400</v>
      </c>
      <c r="I3" s="10">
        <f t="shared" si="0"/>
        <v>8850</v>
      </c>
      <c r="J3" s="10">
        <f t="shared" si="0"/>
        <v>10040</v>
      </c>
      <c r="K3" s="10">
        <f t="shared" si="0"/>
        <v>12380</v>
      </c>
      <c r="L3" s="10">
        <f t="shared" si="0"/>
        <v>12880</v>
      </c>
      <c r="M3" s="10">
        <f>L33+R7</f>
        <v>12070</v>
      </c>
      <c r="N3" s="11">
        <f t="shared" si="0"/>
        <v>13060</v>
      </c>
    </row>
    <row r="4" spans="1:18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</row>
    <row r="5" spans="1:18">
      <c r="A5" s="11" t="s">
        <v>58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  <c r="Q5" s="10" t="s">
        <v>120</v>
      </c>
      <c r="R5" s="10" t="s">
        <v>121</v>
      </c>
    </row>
    <row r="6" spans="1:18">
      <c r="A6" s="10" t="s">
        <v>57</v>
      </c>
      <c r="B6" s="10">
        <f>'Income Statement Year 2 '!B15/4</f>
        <v>815</v>
      </c>
      <c r="C6" s="10">
        <f>'Income Statement Year 2 '!C15/4</f>
        <v>1180</v>
      </c>
      <c r="D6" s="10">
        <f>'Income Statement Year 2 '!D15/4</f>
        <v>1770</v>
      </c>
      <c r="E6" s="10">
        <f>'Income Statement Year 2 '!E15/4</f>
        <v>805</v>
      </c>
      <c r="F6" s="10">
        <f>'Income Statement Year 2 '!F15/4</f>
        <v>1670</v>
      </c>
      <c r="G6" s="10">
        <f>'Income Statement Year 2 '!G15/4</f>
        <v>597.5</v>
      </c>
      <c r="H6" s="10">
        <f>'Income Statement Year 2 '!H15/4</f>
        <v>800</v>
      </c>
      <c r="I6" s="10">
        <f>'Income Statement Year 2 '!I15/4</f>
        <v>972.5</v>
      </c>
      <c r="J6" s="10">
        <f>'Income Statement Year 2 '!J15/4</f>
        <v>1235</v>
      </c>
      <c r="K6" s="10">
        <f>'Income Statement Year 2 '!K15/4</f>
        <v>750</v>
      </c>
      <c r="L6" s="10">
        <f>'Income Statement Year 2 '!L15/4</f>
        <v>472.5</v>
      </c>
      <c r="M6" s="10">
        <f>'Income Statement Year 2 '!M15/4</f>
        <v>910</v>
      </c>
      <c r="N6" s="10">
        <f>'Income Statement Year 2 '!N15/4</f>
        <v>11977.5</v>
      </c>
      <c r="Q6" s="10" t="s">
        <v>119</v>
      </c>
      <c r="R6" s="10">
        <v>0</v>
      </c>
    </row>
    <row r="7" spans="1:18">
      <c r="A7" s="10" t="s">
        <v>56</v>
      </c>
      <c r="B7" s="10">
        <f>'Income Statement Year 2 '!B15-B6</f>
        <v>2445</v>
      </c>
      <c r="C7" s="10">
        <f>'Income Statement Year 2 '!C15-C6</f>
        <v>3540</v>
      </c>
      <c r="D7" s="10">
        <f>'Income Statement Year 2 '!D15-D6</f>
        <v>5310</v>
      </c>
      <c r="E7" s="10">
        <f>'Income Statement Year 2 '!E15-E6</f>
        <v>2415</v>
      </c>
      <c r="F7" s="10">
        <f>'Income Statement Year 2 '!F15-F6</f>
        <v>5010</v>
      </c>
      <c r="G7" s="10">
        <f>'Income Statement Year 2 '!G15-G6</f>
        <v>1792.5</v>
      </c>
      <c r="H7" s="10">
        <f>'Income Statement Year 2 '!H15-H6</f>
        <v>2400</v>
      </c>
      <c r="I7" s="10">
        <f>'Income Statement Year 2 '!I15-I6</f>
        <v>2917.5</v>
      </c>
      <c r="J7" s="10">
        <f>'Income Statement Year 2 '!J15-J6</f>
        <v>3705</v>
      </c>
      <c r="K7" s="10">
        <f>'Income Statement Year 2 '!K15-K6</f>
        <v>2250</v>
      </c>
      <c r="L7" s="10">
        <f>'Income Statement Year 2 '!L15-L6</f>
        <v>1417.5</v>
      </c>
      <c r="M7" s="10">
        <f>'Income Statement Year 2 '!M15-M6</f>
        <v>2730</v>
      </c>
      <c r="N7" s="10">
        <f>'Income Statement Year 2 '!N15-N6</f>
        <v>35932.5</v>
      </c>
      <c r="Q7" s="10" t="s">
        <v>122</v>
      </c>
      <c r="R7" s="1">
        <v>0</v>
      </c>
    </row>
    <row r="8" spans="1:18">
      <c r="N8" s="6"/>
    </row>
    <row r="9" spans="1:18">
      <c r="A9" s="11" t="s">
        <v>59</v>
      </c>
      <c r="B9" s="10">
        <f>B6+B7+B3</f>
        <v>3260</v>
      </c>
      <c r="C9" s="10">
        <f>C6+C7+C3</f>
        <v>4880</v>
      </c>
      <c r="D9" s="10">
        <f t="shared" ref="D9:N9" si="1">D6+D7+D3</f>
        <v>8960</v>
      </c>
      <c r="E9" s="10">
        <f t="shared" si="1"/>
        <v>9130</v>
      </c>
      <c r="F9" s="10">
        <f t="shared" si="1"/>
        <v>12580</v>
      </c>
      <c r="G9" s="10">
        <f t="shared" si="1"/>
        <v>11420</v>
      </c>
      <c r="H9" s="10">
        <f t="shared" si="1"/>
        <v>11600</v>
      </c>
      <c r="I9" s="10">
        <f t="shared" si="1"/>
        <v>12740</v>
      </c>
      <c r="J9" s="10">
        <f t="shared" si="1"/>
        <v>14980</v>
      </c>
      <c r="K9" s="10">
        <f t="shared" si="1"/>
        <v>15380</v>
      </c>
      <c r="L9" s="10">
        <f t="shared" si="1"/>
        <v>14770</v>
      </c>
      <c r="M9" s="10">
        <f t="shared" si="1"/>
        <v>15710</v>
      </c>
      <c r="N9" s="10">
        <f t="shared" si="1"/>
        <v>60970</v>
      </c>
    </row>
    <row r="10" spans="1:18">
      <c r="A10" s="6"/>
      <c r="N10" s="6"/>
    </row>
    <row r="11" spans="1:18">
      <c r="A11" s="11" t="s">
        <v>70</v>
      </c>
      <c r="B11" s="10">
        <f>B9+B3</f>
        <v>3260</v>
      </c>
      <c r="C11" s="10">
        <f t="shared" ref="C11:M11" si="2">C9+C3</f>
        <v>5040</v>
      </c>
      <c r="D11" s="10">
        <f t="shared" si="2"/>
        <v>10840</v>
      </c>
      <c r="E11" s="10">
        <f t="shared" si="2"/>
        <v>15040</v>
      </c>
      <c r="F11" s="10">
        <f t="shared" si="2"/>
        <v>18480</v>
      </c>
      <c r="G11" s="10">
        <f t="shared" si="2"/>
        <v>20450</v>
      </c>
      <c r="H11" s="10">
        <f t="shared" si="2"/>
        <v>20000</v>
      </c>
      <c r="I11" s="10">
        <f t="shared" si="2"/>
        <v>21590</v>
      </c>
      <c r="J11" s="10">
        <f t="shared" si="2"/>
        <v>25020</v>
      </c>
      <c r="K11" s="10">
        <f t="shared" si="2"/>
        <v>27760</v>
      </c>
      <c r="L11" s="10">
        <f t="shared" si="2"/>
        <v>27650</v>
      </c>
      <c r="M11" s="10">
        <f t="shared" si="2"/>
        <v>27780</v>
      </c>
      <c r="N11" s="11">
        <f t="shared" ref="N11" si="3">N3+N9</f>
        <v>74030</v>
      </c>
    </row>
    <row r="12" spans="1:18">
      <c r="N12" s="6"/>
    </row>
    <row r="13" spans="1:18">
      <c r="A13" s="11" t="s">
        <v>60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spans="1:18">
      <c r="A14" s="10" t="s">
        <v>41</v>
      </c>
      <c r="B14" s="10">
        <f>'Income Statement Year 2 '!B16</f>
        <v>400</v>
      </c>
      <c r="C14" s="10">
        <f>'Income Statement Year 2 '!C16</f>
        <v>500</v>
      </c>
      <c r="D14" s="10">
        <f>'Income Statement Year 2 '!D16</f>
        <v>650</v>
      </c>
      <c r="E14" s="10">
        <f>'Income Statement Year 2 '!E16</f>
        <v>680</v>
      </c>
      <c r="F14" s="10">
        <f>'Income Statement Year 2 '!F16</f>
        <v>1200</v>
      </c>
      <c r="G14" s="10">
        <f>'Income Statement Year 2 '!G16</f>
        <v>620</v>
      </c>
      <c r="H14" s="10">
        <f>'Income Statement Year 2 '!H16</f>
        <v>300</v>
      </c>
      <c r="I14" s="10">
        <f>'Income Statement Year 2 '!I16</f>
        <v>350</v>
      </c>
      <c r="J14" s="10">
        <f>'Income Statement Year 2 '!J16</f>
        <v>200</v>
      </c>
      <c r="K14" s="10">
        <f>'Income Statement Year 2 '!K16</f>
        <v>200</v>
      </c>
      <c r="L14" s="10">
        <f>'Income Statement Year 2 '!L16</f>
        <v>400</v>
      </c>
      <c r="M14" s="10">
        <f>'Income Statement Year 2 '!M16</f>
        <v>300</v>
      </c>
      <c r="N14" s="11">
        <f>'Income Statement Year 2 '!N17</f>
        <v>0</v>
      </c>
    </row>
    <row r="15" spans="1:18">
      <c r="N15" s="6"/>
    </row>
    <row r="16" spans="1:18">
      <c r="A16" s="12" t="s">
        <v>66</v>
      </c>
      <c r="B16" s="10">
        <f>B14+B15</f>
        <v>400</v>
      </c>
      <c r="C16" s="10">
        <f t="shared" ref="C16:N16" si="4">C14+C15</f>
        <v>500</v>
      </c>
      <c r="D16" s="10">
        <f t="shared" si="4"/>
        <v>650</v>
      </c>
      <c r="E16" s="10">
        <f t="shared" si="4"/>
        <v>680</v>
      </c>
      <c r="F16" s="10">
        <f t="shared" si="4"/>
        <v>1200</v>
      </c>
      <c r="G16" s="10">
        <f t="shared" si="4"/>
        <v>620</v>
      </c>
      <c r="H16" s="10">
        <f t="shared" si="4"/>
        <v>300</v>
      </c>
      <c r="I16" s="10">
        <f t="shared" si="4"/>
        <v>350</v>
      </c>
      <c r="J16" s="10">
        <f t="shared" si="4"/>
        <v>200</v>
      </c>
      <c r="K16" s="10">
        <f t="shared" si="4"/>
        <v>200</v>
      </c>
      <c r="L16" s="10">
        <f t="shared" si="4"/>
        <v>400</v>
      </c>
      <c r="M16" s="10">
        <f t="shared" si="4"/>
        <v>300</v>
      </c>
      <c r="N16" s="11">
        <f t="shared" si="4"/>
        <v>0</v>
      </c>
    </row>
    <row r="17" spans="1:14">
      <c r="A17" s="13"/>
      <c r="N17" s="6"/>
    </row>
    <row r="18" spans="1:14">
      <c r="A18" s="11" t="s">
        <v>61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spans="1:14">
      <c r="A19" s="10" t="s">
        <v>62</v>
      </c>
      <c r="B19" s="10">
        <f>'Income Statement Year 2 '!B21</f>
        <v>700</v>
      </c>
      <c r="C19" s="10">
        <f>'Income Statement Year 2 '!C21</f>
        <v>700</v>
      </c>
      <c r="D19" s="10">
        <f>'Income Statement Year 2 '!D21</f>
        <v>700</v>
      </c>
      <c r="E19" s="10">
        <f>'Income Statement Year 2 '!E21</f>
        <v>700</v>
      </c>
      <c r="F19" s="10">
        <f>'Income Statement Year 2 '!F21</f>
        <v>700</v>
      </c>
      <c r="G19" s="10">
        <f>'Income Statement Year 2 '!G21</f>
        <v>700</v>
      </c>
      <c r="H19" s="10">
        <f>'Income Statement Year 2 '!H21</f>
        <v>700</v>
      </c>
      <c r="I19" s="10">
        <f>'Income Statement Year 2 '!I21</f>
        <v>700</v>
      </c>
      <c r="J19" s="10">
        <f>'Income Statement Year 2 '!J21</f>
        <v>700</v>
      </c>
      <c r="K19" s="10">
        <f>'Income Statement Year 2 '!K21</f>
        <v>700</v>
      </c>
      <c r="L19" s="10">
        <f>'Income Statement Year 2 '!L21</f>
        <v>700</v>
      </c>
      <c r="M19" s="10">
        <f>'Income Statement Year 2 '!M21</f>
        <v>700</v>
      </c>
      <c r="N19" s="11">
        <f>'Income Statement Year 2 '!N21</f>
        <v>8400</v>
      </c>
    </row>
    <row r="20" spans="1:14">
      <c r="A20" s="10" t="s">
        <v>63</v>
      </c>
      <c r="B20" s="10">
        <v>1500</v>
      </c>
      <c r="C20" s="10">
        <v>1500</v>
      </c>
      <c r="D20" s="10">
        <v>1500</v>
      </c>
      <c r="E20" s="10">
        <v>1500</v>
      </c>
      <c r="F20" s="10">
        <v>1500</v>
      </c>
      <c r="G20" s="10">
        <v>1500</v>
      </c>
      <c r="H20" s="10">
        <v>1500</v>
      </c>
      <c r="I20" s="10">
        <v>1500</v>
      </c>
      <c r="J20" s="10">
        <v>1500</v>
      </c>
      <c r="K20" s="10">
        <v>1500</v>
      </c>
      <c r="L20" s="10">
        <v>1500</v>
      </c>
      <c r="M20" s="10">
        <v>1500</v>
      </c>
      <c r="N20" s="11">
        <v>1500</v>
      </c>
    </row>
    <row r="21" spans="1:14">
      <c r="A21" s="10" t="s">
        <v>64</v>
      </c>
      <c r="B21" s="10">
        <f>'Income Statement Year 2 '!B24</f>
        <v>500</v>
      </c>
      <c r="C21" s="10">
        <f>'Income Statement Year 2 '!C24</f>
        <v>300</v>
      </c>
      <c r="D21" s="10">
        <f>'Income Statement Year 2 '!D24</f>
        <v>200</v>
      </c>
      <c r="E21" s="10">
        <f>'Income Statement Year 2 '!E24</f>
        <v>350</v>
      </c>
      <c r="F21" s="10">
        <f>'Income Statement Year 2 '!F24</f>
        <v>150</v>
      </c>
      <c r="G21" s="10">
        <f>'Income Statement Year 2 '!G24</f>
        <v>200</v>
      </c>
      <c r="H21" s="10">
        <f>'Income Statement Year 2 '!H24</f>
        <v>250</v>
      </c>
      <c r="I21" s="10">
        <f>'Income Statement Year 2 '!I24</f>
        <v>150</v>
      </c>
      <c r="J21" s="10">
        <f>'Income Statement Year 2 '!J24</f>
        <v>200</v>
      </c>
      <c r="K21" s="10">
        <f>'Income Statement Year 2 '!K24</f>
        <v>100</v>
      </c>
      <c r="L21" s="10">
        <f>'Income Statement Year 2 '!L24</f>
        <v>100</v>
      </c>
      <c r="M21" s="10">
        <f>'Income Statement Year 2 '!M24</f>
        <v>150</v>
      </c>
      <c r="N21" s="10">
        <f>'Income Statement Year 2 '!N24</f>
        <v>2650</v>
      </c>
    </row>
    <row r="22" spans="1:14">
      <c r="N22" s="6"/>
    </row>
    <row r="23" spans="1:14">
      <c r="A23" s="12" t="s">
        <v>65</v>
      </c>
      <c r="B23" s="10">
        <f>SUM(B19:B21)</f>
        <v>2700</v>
      </c>
      <c r="C23" s="10">
        <f t="shared" ref="C23:N23" si="5">SUM(C19:C21)</f>
        <v>2500</v>
      </c>
      <c r="D23" s="10">
        <f t="shared" si="5"/>
        <v>2400</v>
      </c>
      <c r="E23" s="10">
        <f t="shared" si="5"/>
        <v>2550</v>
      </c>
      <c r="F23" s="10">
        <f t="shared" si="5"/>
        <v>2350</v>
      </c>
      <c r="G23" s="10">
        <f t="shared" si="5"/>
        <v>2400</v>
      </c>
      <c r="H23" s="10">
        <f t="shared" si="5"/>
        <v>2450</v>
      </c>
      <c r="I23" s="10">
        <f t="shared" si="5"/>
        <v>2350</v>
      </c>
      <c r="J23" s="10">
        <f t="shared" si="5"/>
        <v>2400</v>
      </c>
      <c r="K23" s="10">
        <f t="shared" si="5"/>
        <v>2300</v>
      </c>
      <c r="L23" s="10">
        <f t="shared" si="5"/>
        <v>2300</v>
      </c>
      <c r="M23" s="10">
        <f t="shared" si="5"/>
        <v>2350</v>
      </c>
      <c r="N23" s="11">
        <f t="shared" si="5"/>
        <v>12550</v>
      </c>
    </row>
    <row r="24" spans="1:14">
      <c r="N24" s="6"/>
    </row>
    <row r="25" spans="1:14">
      <c r="N25" s="6"/>
    </row>
    <row r="26" spans="1:14">
      <c r="A26" s="11" t="s">
        <v>67</v>
      </c>
      <c r="B26" s="10">
        <f>B16+B23</f>
        <v>3100</v>
      </c>
      <c r="C26" s="10">
        <f t="shared" ref="C26:N26" si="6">C16+C23</f>
        <v>3000</v>
      </c>
      <c r="D26" s="10">
        <f t="shared" si="6"/>
        <v>3050</v>
      </c>
      <c r="E26" s="10">
        <f t="shared" si="6"/>
        <v>3230</v>
      </c>
      <c r="F26" s="10">
        <f t="shared" si="6"/>
        <v>3550</v>
      </c>
      <c r="G26" s="10">
        <f t="shared" si="6"/>
        <v>3020</v>
      </c>
      <c r="H26" s="10">
        <f t="shared" si="6"/>
        <v>2750</v>
      </c>
      <c r="I26" s="10">
        <f t="shared" si="6"/>
        <v>2700</v>
      </c>
      <c r="J26" s="10">
        <f t="shared" si="6"/>
        <v>2600</v>
      </c>
      <c r="K26" s="10">
        <f t="shared" si="6"/>
        <v>2500</v>
      </c>
      <c r="L26" s="10">
        <f t="shared" si="6"/>
        <v>2700</v>
      </c>
      <c r="M26" s="10">
        <f t="shared" si="6"/>
        <v>2650</v>
      </c>
      <c r="N26" s="11">
        <f t="shared" si="6"/>
        <v>12550</v>
      </c>
    </row>
    <row r="27" spans="1:14">
      <c r="N27" s="6"/>
    </row>
    <row r="28" spans="1:14">
      <c r="A28" s="10" t="s">
        <v>68</v>
      </c>
      <c r="B28" s="10">
        <f>B9</f>
        <v>3260</v>
      </c>
      <c r="C28" s="10">
        <f t="shared" ref="C28:N28" si="7">C9</f>
        <v>4880</v>
      </c>
      <c r="D28" s="10">
        <f t="shared" si="7"/>
        <v>8960</v>
      </c>
      <c r="E28" s="10">
        <f t="shared" si="7"/>
        <v>9130</v>
      </c>
      <c r="F28" s="10">
        <f t="shared" si="7"/>
        <v>12580</v>
      </c>
      <c r="G28" s="10">
        <f t="shared" si="7"/>
        <v>11420</v>
      </c>
      <c r="H28" s="10">
        <f t="shared" si="7"/>
        <v>11600</v>
      </c>
      <c r="I28" s="10">
        <f t="shared" si="7"/>
        <v>12740</v>
      </c>
      <c r="J28" s="10">
        <f t="shared" si="7"/>
        <v>14980</v>
      </c>
      <c r="K28" s="10">
        <f t="shared" si="7"/>
        <v>15380</v>
      </c>
      <c r="L28" s="10">
        <f t="shared" si="7"/>
        <v>14770</v>
      </c>
      <c r="M28" s="10">
        <f t="shared" si="7"/>
        <v>15710</v>
      </c>
      <c r="N28" s="11">
        <f t="shared" si="7"/>
        <v>60970</v>
      </c>
    </row>
    <row r="29" spans="1:14">
      <c r="A29" s="10" t="s">
        <v>69</v>
      </c>
      <c r="B29" s="10">
        <f>B26</f>
        <v>3100</v>
      </c>
      <c r="C29" s="10">
        <f t="shared" ref="C29:N29" si="8">C26</f>
        <v>3000</v>
      </c>
      <c r="D29" s="10">
        <f t="shared" si="8"/>
        <v>3050</v>
      </c>
      <c r="E29" s="10">
        <f t="shared" si="8"/>
        <v>3230</v>
      </c>
      <c r="F29" s="10">
        <f t="shared" si="8"/>
        <v>3550</v>
      </c>
      <c r="G29" s="10">
        <f t="shared" si="8"/>
        <v>3020</v>
      </c>
      <c r="H29" s="10">
        <f t="shared" si="8"/>
        <v>2750</v>
      </c>
      <c r="I29" s="10">
        <f t="shared" si="8"/>
        <v>2700</v>
      </c>
      <c r="J29" s="10">
        <f t="shared" si="8"/>
        <v>2600</v>
      </c>
      <c r="K29" s="10">
        <f t="shared" si="8"/>
        <v>2500</v>
      </c>
      <c r="L29" s="10">
        <f t="shared" si="8"/>
        <v>2700</v>
      </c>
      <c r="M29" s="10">
        <f t="shared" si="8"/>
        <v>2650</v>
      </c>
      <c r="N29" s="11">
        <f t="shared" si="8"/>
        <v>12550</v>
      </c>
    </row>
    <row r="30" spans="1:14">
      <c r="N30" s="6"/>
    </row>
    <row r="31" spans="1:14">
      <c r="A31" s="11" t="s">
        <v>72</v>
      </c>
      <c r="B31" s="10">
        <f>B28-B29</f>
        <v>160</v>
      </c>
      <c r="C31" s="10">
        <f t="shared" ref="C31:N31" si="9">C28-C29</f>
        <v>1880</v>
      </c>
      <c r="D31" s="10">
        <f t="shared" si="9"/>
        <v>5910</v>
      </c>
      <c r="E31" s="10">
        <f t="shared" si="9"/>
        <v>5900</v>
      </c>
      <c r="F31" s="10">
        <f t="shared" si="9"/>
        <v>9030</v>
      </c>
      <c r="G31" s="10">
        <f t="shared" si="9"/>
        <v>8400</v>
      </c>
      <c r="H31" s="10">
        <f t="shared" si="9"/>
        <v>8850</v>
      </c>
      <c r="I31" s="10">
        <f t="shared" si="9"/>
        <v>10040</v>
      </c>
      <c r="J31" s="10">
        <f t="shared" si="9"/>
        <v>12380</v>
      </c>
      <c r="K31" s="10">
        <f t="shared" si="9"/>
        <v>12880</v>
      </c>
      <c r="L31" s="10">
        <f t="shared" si="9"/>
        <v>12070</v>
      </c>
      <c r="M31" s="10">
        <f t="shared" si="9"/>
        <v>13060</v>
      </c>
      <c r="N31" s="11">
        <f t="shared" si="9"/>
        <v>48420</v>
      </c>
    </row>
    <row r="32" spans="1:14">
      <c r="A32" s="10" t="s">
        <v>73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/>
    </row>
    <row r="33" spans="1:14">
      <c r="A33" s="10" t="s">
        <v>74</v>
      </c>
      <c r="B33" s="10">
        <f>B31-B32</f>
        <v>160</v>
      </c>
      <c r="C33" s="10">
        <f t="shared" ref="C33:N33" si="10">C31-C32</f>
        <v>1880</v>
      </c>
      <c r="D33" s="10">
        <f t="shared" si="10"/>
        <v>5910</v>
      </c>
      <c r="E33" s="10">
        <f t="shared" si="10"/>
        <v>5900</v>
      </c>
      <c r="F33" s="10">
        <f t="shared" si="10"/>
        <v>9030</v>
      </c>
      <c r="G33" s="10">
        <f t="shared" si="10"/>
        <v>8400</v>
      </c>
      <c r="H33" s="10">
        <f t="shared" si="10"/>
        <v>8850</v>
      </c>
      <c r="I33" s="10">
        <f t="shared" si="10"/>
        <v>10040</v>
      </c>
      <c r="J33" s="10">
        <f t="shared" si="10"/>
        <v>12380</v>
      </c>
      <c r="K33" s="10">
        <f t="shared" si="10"/>
        <v>12880</v>
      </c>
      <c r="L33" s="10">
        <f t="shared" si="10"/>
        <v>12070</v>
      </c>
      <c r="M33" s="10">
        <f t="shared" si="10"/>
        <v>13060</v>
      </c>
      <c r="N33" s="11">
        <f t="shared" si="10"/>
        <v>48420</v>
      </c>
    </row>
    <row r="34" spans="1:14">
      <c r="N34" s="14"/>
    </row>
    <row r="35" spans="1:14">
      <c r="N35" s="15"/>
    </row>
    <row r="36" spans="1:14">
      <c r="N36" s="14"/>
    </row>
    <row r="37" spans="1:14" ht="17.399999999999999">
      <c r="C37" s="16"/>
      <c r="N37" s="14"/>
    </row>
    <row r="38" spans="1:14">
      <c r="N38" s="17"/>
    </row>
    <row r="39" spans="1:14">
      <c r="N39" s="17"/>
    </row>
    <row r="40" spans="1:14">
      <c r="N40" s="14"/>
    </row>
    <row r="41" spans="1:14">
      <c r="N41" s="18"/>
    </row>
    <row r="42" spans="1:14">
      <c r="N42" s="14"/>
    </row>
    <row r="43" spans="1:14">
      <c r="N43" s="17"/>
    </row>
    <row r="44" spans="1:14">
      <c r="N44" s="17"/>
    </row>
    <row r="45" spans="1:14">
      <c r="N45" s="1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4"/>
  <sheetViews>
    <sheetView workbookViewId="0">
      <selection sqref="A1:D15"/>
    </sheetView>
  </sheetViews>
  <sheetFormatPr defaultColWidth="11" defaultRowHeight="15.6"/>
  <cols>
    <col min="1" max="1" width="19.3984375" style="36" customWidth="1"/>
    <col min="2" max="2" width="6.8984375" style="36" customWidth="1"/>
    <col min="3" max="3" width="65.19921875" style="36" customWidth="1"/>
    <col min="4" max="4" width="6.5" style="36" customWidth="1"/>
    <col min="5" max="16384" width="11" style="36"/>
  </cols>
  <sheetData>
    <row r="1" spans="1:4">
      <c r="A1" s="50" t="s">
        <v>5</v>
      </c>
      <c r="B1" s="50"/>
      <c r="C1" s="50"/>
      <c r="D1" s="50"/>
    </row>
    <row r="2" spans="1:4">
      <c r="A2" s="32" t="s">
        <v>84</v>
      </c>
      <c r="B2" s="32"/>
      <c r="C2" s="32" t="s">
        <v>88</v>
      </c>
      <c r="D2" s="32"/>
    </row>
    <row r="3" spans="1:4">
      <c r="A3" s="37" t="s">
        <v>85</v>
      </c>
      <c r="B3" s="37">
        <f>'Cash Flow Year 2'!N6</f>
        <v>11977.5</v>
      </c>
      <c r="C3" s="37" t="s">
        <v>89</v>
      </c>
      <c r="D3" s="37">
        <f>'Income Statement Year 2 '!N16</f>
        <v>5800</v>
      </c>
    </row>
    <row r="4" spans="1:4">
      <c r="A4" s="37" t="s">
        <v>86</v>
      </c>
      <c r="B4" s="37">
        <f>'Cash Flow Year 2'!N7</f>
        <v>35932.5</v>
      </c>
      <c r="C4" s="37" t="s">
        <v>63</v>
      </c>
      <c r="D4" s="37">
        <f>1500*12</f>
        <v>18000</v>
      </c>
    </row>
    <row r="5" spans="1:4">
      <c r="A5" s="37" t="s">
        <v>87</v>
      </c>
      <c r="B5" s="37">
        <f>'Start Up Costs '!B7</f>
        <v>5000</v>
      </c>
      <c r="C5" s="37" t="s">
        <v>90</v>
      </c>
      <c r="D5" s="37">
        <f>700*12</f>
        <v>8400</v>
      </c>
    </row>
    <row r="6" spans="1:4">
      <c r="A6" s="37"/>
      <c r="B6" s="37"/>
      <c r="C6" s="37" t="s">
        <v>91</v>
      </c>
      <c r="D6" s="37">
        <f>'Income Statement Year 2 '!N24</f>
        <v>2650</v>
      </c>
    </row>
    <row r="7" spans="1:4">
      <c r="A7" s="11" t="s">
        <v>94</v>
      </c>
      <c r="B7" s="37"/>
      <c r="C7" s="37" t="s">
        <v>92</v>
      </c>
      <c r="D7" s="37">
        <f>'Income Statement Year 2 '!N23</f>
        <v>1400</v>
      </c>
    </row>
    <row r="8" spans="1:4">
      <c r="A8" s="11"/>
      <c r="B8" s="37"/>
      <c r="C8" s="37" t="s">
        <v>101</v>
      </c>
      <c r="D8" s="37">
        <f>'Income Statement Year 2 '!N22</f>
        <v>1600</v>
      </c>
    </row>
    <row r="9" spans="1:4">
      <c r="A9" s="11" t="s">
        <v>96</v>
      </c>
      <c r="B9" s="37">
        <f>'Start Up Costs '!B6</f>
        <v>5000</v>
      </c>
      <c r="C9" s="37"/>
      <c r="D9" s="37"/>
    </row>
    <row r="10" spans="1:4">
      <c r="A10" s="11"/>
      <c r="B10" s="37"/>
      <c r="C10" s="37"/>
      <c r="D10" s="37"/>
    </row>
    <row r="11" spans="1:4">
      <c r="A11" s="11" t="s">
        <v>95</v>
      </c>
      <c r="B11" s="11">
        <f>SUM(B3:B9)</f>
        <v>57910</v>
      </c>
      <c r="C11" s="11" t="s">
        <v>99</v>
      </c>
      <c r="D11" s="11">
        <f>SUM(D3:D8)</f>
        <v>37850</v>
      </c>
    </row>
    <row r="12" spans="1:4">
      <c r="A12" s="11"/>
      <c r="B12" s="37"/>
      <c r="C12" s="38" t="s">
        <v>93</v>
      </c>
      <c r="D12" s="37">
        <v>0</v>
      </c>
    </row>
    <row r="13" spans="1:4">
      <c r="A13" s="37"/>
      <c r="B13" s="37"/>
      <c r="C13" s="37"/>
      <c r="D13" s="37"/>
    </row>
    <row r="14" spans="1:4">
      <c r="A14" s="37"/>
      <c r="B14" s="37"/>
      <c r="C14" s="11" t="s">
        <v>100</v>
      </c>
      <c r="D14" s="11">
        <f>B11-D11-D12</f>
        <v>20060</v>
      </c>
    </row>
    <row r="15" spans="1:4">
      <c r="A15" s="37"/>
      <c r="B15" s="37"/>
      <c r="C15" s="11" t="s">
        <v>123</v>
      </c>
      <c r="D15" s="11">
        <f>SUM(D11:D14)</f>
        <v>57910</v>
      </c>
    </row>
    <row r="22" spans="1:3">
      <c r="A22" s="39"/>
    </row>
    <row r="23" spans="1:3">
      <c r="A23" s="39"/>
    </row>
    <row r="24" spans="1:3">
      <c r="A24" s="39"/>
    </row>
    <row r="25" spans="1:3">
      <c r="A25" s="39"/>
    </row>
    <row r="29" spans="1:3">
      <c r="C29" s="7" t="s">
        <v>51</v>
      </c>
    </row>
    <row r="31" spans="1:3">
      <c r="C31" s="5" t="s">
        <v>46</v>
      </c>
    </row>
    <row r="33" spans="3:3">
      <c r="C33" s="5" t="s">
        <v>52</v>
      </c>
    </row>
    <row r="35" spans="3:3">
      <c r="C35" s="7" t="s">
        <v>124</v>
      </c>
    </row>
    <row r="36" spans="3:3">
      <c r="C36" s="7" t="s">
        <v>125</v>
      </c>
    </row>
    <row r="37" spans="3:3">
      <c r="C37" s="7" t="s">
        <v>126</v>
      </c>
    </row>
    <row r="38" spans="3:3">
      <c r="C38" s="7" t="s">
        <v>127</v>
      </c>
    </row>
    <row r="40" spans="3:3">
      <c r="C40" s="7" t="s">
        <v>40</v>
      </c>
    </row>
    <row r="41" spans="3:3">
      <c r="C41" s="5" t="s">
        <v>53</v>
      </c>
    </row>
    <row r="42" spans="3:3">
      <c r="C42" s="5" t="s">
        <v>54</v>
      </c>
    </row>
    <row r="43" spans="3:3">
      <c r="C43" s="5" t="s">
        <v>71</v>
      </c>
    </row>
    <row r="44" spans="3:3">
      <c r="C44" s="40"/>
    </row>
  </sheetData>
  <mergeCells count="2">
    <mergeCell ref="A2:B2"/>
    <mergeCell ref="C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3"/>
  <sheetViews>
    <sheetView topLeftCell="A15" workbookViewId="0">
      <selection activeCell="B33" sqref="B33:M33"/>
    </sheetView>
  </sheetViews>
  <sheetFormatPr defaultColWidth="11" defaultRowHeight="15.6"/>
  <cols>
    <col min="1" max="1" width="21.5" bestFit="1" customWidth="1"/>
    <col min="2" max="13" width="11.69921875" bestFit="1" customWidth="1"/>
    <col min="14" max="14" width="11.59765625" bestFit="1" customWidth="1"/>
    <col min="16" max="16" width="10.5" bestFit="1" customWidth="1"/>
    <col min="17" max="17" width="12.5" bestFit="1" customWidth="1"/>
    <col min="18" max="18" width="8.09765625" bestFit="1" customWidth="1"/>
    <col min="19" max="19" width="6.09765625" bestFit="1" customWidth="1"/>
  </cols>
  <sheetData>
    <row r="1" spans="1:19">
      <c r="A1" t="s">
        <v>2</v>
      </c>
    </row>
    <row r="2" spans="1:19"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</row>
    <row r="3" spans="1:19">
      <c r="A3" s="30"/>
      <c r="B3" s="30" t="s">
        <v>111</v>
      </c>
      <c r="C3" s="30" t="s">
        <v>111</v>
      </c>
      <c r="D3" s="30" t="s">
        <v>111</v>
      </c>
      <c r="E3" s="30" t="s">
        <v>111</v>
      </c>
      <c r="F3" s="30" t="s">
        <v>111</v>
      </c>
      <c r="G3" s="30" t="s">
        <v>111</v>
      </c>
      <c r="H3" s="30" t="s">
        <v>111</v>
      </c>
      <c r="I3" s="30" t="s">
        <v>111</v>
      </c>
      <c r="J3" s="30" t="s">
        <v>111</v>
      </c>
      <c r="K3" s="30" t="s">
        <v>111</v>
      </c>
      <c r="L3" s="30" t="s">
        <v>111</v>
      </c>
      <c r="M3" s="30" t="s">
        <v>111</v>
      </c>
      <c r="N3" s="30"/>
    </row>
    <row r="4" spans="1:19">
      <c r="A4" s="11" t="s">
        <v>103</v>
      </c>
      <c r="B4" s="10">
        <v>8</v>
      </c>
      <c r="C4" s="10">
        <v>6</v>
      </c>
      <c r="D4" s="10">
        <v>4</v>
      </c>
      <c r="E4" s="10">
        <v>3</v>
      </c>
      <c r="F4" s="10">
        <v>5</v>
      </c>
      <c r="G4" s="10">
        <v>8</v>
      </c>
      <c r="H4" s="10">
        <v>15</v>
      </c>
      <c r="I4" s="10">
        <v>5</v>
      </c>
      <c r="J4" s="10">
        <v>8</v>
      </c>
      <c r="K4" s="10">
        <v>2</v>
      </c>
      <c r="L4" s="10">
        <v>5</v>
      </c>
      <c r="M4" s="10">
        <v>4</v>
      </c>
      <c r="N4" s="10"/>
      <c r="P4" s="11" t="s">
        <v>102</v>
      </c>
      <c r="Q4" s="10"/>
      <c r="R4" s="11" t="s">
        <v>108</v>
      </c>
      <c r="S4" s="1"/>
    </row>
    <row r="5" spans="1:19">
      <c r="A5" s="11" t="s">
        <v>104</v>
      </c>
      <c r="B5" s="10">
        <v>3</v>
      </c>
      <c r="C5" s="10">
        <v>2</v>
      </c>
      <c r="D5" s="10">
        <v>3</v>
      </c>
      <c r="E5" s="10">
        <v>5</v>
      </c>
      <c r="F5" s="10">
        <v>2</v>
      </c>
      <c r="G5" s="10">
        <v>5</v>
      </c>
      <c r="H5" s="10">
        <v>4</v>
      </c>
      <c r="I5" s="10">
        <v>0</v>
      </c>
      <c r="J5" s="10">
        <v>0</v>
      </c>
      <c r="K5" s="10">
        <v>4</v>
      </c>
      <c r="L5" s="10">
        <v>6</v>
      </c>
      <c r="M5" s="10">
        <v>1</v>
      </c>
      <c r="N5" s="10"/>
      <c r="P5" s="11" t="s">
        <v>103</v>
      </c>
      <c r="Q5" s="10" t="s">
        <v>107</v>
      </c>
      <c r="R5" s="10">
        <v>35</v>
      </c>
      <c r="S5" s="1"/>
    </row>
    <row r="6" spans="1:19">
      <c r="A6" s="11" t="s">
        <v>105</v>
      </c>
      <c r="B6" s="10">
        <v>2</v>
      </c>
      <c r="C6" s="10">
        <v>3</v>
      </c>
      <c r="D6" s="10">
        <v>7</v>
      </c>
      <c r="E6" s="10">
        <v>3</v>
      </c>
      <c r="F6" s="10">
        <v>5</v>
      </c>
      <c r="G6" s="10">
        <v>3</v>
      </c>
      <c r="H6" s="10">
        <v>5</v>
      </c>
      <c r="I6" s="10">
        <v>2</v>
      </c>
      <c r="J6" s="10">
        <v>0</v>
      </c>
      <c r="K6" s="10">
        <v>3</v>
      </c>
      <c r="L6" s="10">
        <v>2</v>
      </c>
      <c r="M6" s="10">
        <v>2</v>
      </c>
      <c r="N6" s="10"/>
      <c r="P6" s="11" t="s">
        <v>104</v>
      </c>
      <c r="Q6" s="10" t="s">
        <v>109</v>
      </c>
      <c r="R6" s="10">
        <v>85</v>
      </c>
      <c r="S6" s="1" t="s">
        <v>113</v>
      </c>
    </row>
    <row r="7" spans="1:19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P7" s="11" t="s">
        <v>105</v>
      </c>
      <c r="Q7" s="10" t="s">
        <v>110</v>
      </c>
      <c r="R7" s="10">
        <v>130</v>
      </c>
      <c r="S7" s="1" t="s">
        <v>113</v>
      </c>
    </row>
    <row r="8" spans="1:19">
      <c r="A8" s="11" t="s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P8" s="11" t="s">
        <v>106</v>
      </c>
      <c r="Q8" s="10"/>
      <c r="R8" s="10"/>
      <c r="S8" s="1"/>
    </row>
    <row r="9" spans="1:19">
      <c r="A9" s="11" t="s">
        <v>103</v>
      </c>
      <c r="B9" s="10">
        <f>B4*R5</f>
        <v>280</v>
      </c>
      <c r="C9" s="10">
        <f>C4*R5</f>
        <v>210</v>
      </c>
      <c r="D9" s="10">
        <f>D4*R5</f>
        <v>140</v>
      </c>
      <c r="E9" s="10">
        <f>E4*R5</f>
        <v>105</v>
      </c>
      <c r="F9" s="10">
        <f>F4*R5</f>
        <v>175</v>
      </c>
      <c r="G9" s="10">
        <f>G4*R5</f>
        <v>280</v>
      </c>
      <c r="H9" s="10">
        <f>H4*R5</f>
        <v>525</v>
      </c>
      <c r="I9" s="10">
        <f>I4*R5</f>
        <v>175</v>
      </c>
      <c r="J9" s="10">
        <f>J4*R5</f>
        <v>280</v>
      </c>
      <c r="K9" s="10">
        <f>K4*R5</f>
        <v>70</v>
      </c>
      <c r="L9" s="10">
        <f>L4*R5</f>
        <v>175</v>
      </c>
      <c r="M9" s="10">
        <f>M4*R5</f>
        <v>140</v>
      </c>
      <c r="N9" s="10">
        <f>SUM(B9:M9)</f>
        <v>2555</v>
      </c>
    </row>
    <row r="10" spans="1:19">
      <c r="A10" s="11" t="s">
        <v>104</v>
      </c>
      <c r="B10" s="10">
        <f>B5*R5*4</f>
        <v>420</v>
      </c>
      <c r="C10" s="10">
        <f>C5*R5*4</f>
        <v>280</v>
      </c>
      <c r="D10" s="10">
        <f>D5*R5*4</f>
        <v>420</v>
      </c>
      <c r="E10" s="10">
        <f>E5*R5*4</f>
        <v>700</v>
      </c>
      <c r="F10" s="10">
        <f>F5*R5*4</f>
        <v>280</v>
      </c>
      <c r="G10" s="10">
        <f>G5*R5*4</f>
        <v>700</v>
      </c>
      <c r="H10" s="10">
        <f>H5*R5*4</f>
        <v>560</v>
      </c>
      <c r="I10" s="10">
        <f>I5*R5*4</f>
        <v>0</v>
      </c>
      <c r="J10" s="10">
        <f>J5*R5*4</f>
        <v>0</v>
      </c>
      <c r="K10" s="10">
        <f>K5*R5*4</f>
        <v>560</v>
      </c>
      <c r="L10" s="10">
        <f>L5*R5*4</f>
        <v>840</v>
      </c>
      <c r="M10" s="10">
        <f>M5*R5*4</f>
        <v>140</v>
      </c>
      <c r="N10" s="10">
        <f>SUM(B10:M10)</f>
        <v>4900</v>
      </c>
    </row>
    <row r="11" spans="1:19">
      <c r="A11" s="11" t="s">
        <v>105</v>
      </c>
      <c r="B11" s="10">
        <f>B6*R6*9</f>
        <v>1530</v>
      </c>
      <c r="C11" s="10">
        <f>C6*R6*9</f>
        <v>2295</v>
      </c>
      <c r="D11" s="10">
        <f>D6*R6*9</f>
        <v>5355</v>
      </c>
      <c r="E11" s="10">
        <f>E6*R6*9</f>
        <v>2295</v>
      </c>
      <c r="F11" s="10">
        <f>F6*R6*9</f>
        <v>3825</v>
      </c>
      <c r="G11" s="10">
        <f>G6*R6*9</f>
        <v>2295</v>
      </c>
      <c r="H11" s="10">
        <f>H6*R6*9</f>
        <v>3825</v>
      </c>
      <c r="I11" s="10">
        <f>I6*R6*9</f>
        <v>1530</v>
      </c>
      <c r="J11" s="10">
        <f>J6*R6*9</f>
        <v>0</v>
      </c>
      <c r="K11" s="10">
        <f>K6*R6*9</f>
        <v>2295</v>
      </c>
      <c r="L11" s="10">
        <f>L6*R6*9</f>
        <v>1530</v>
      </c>
      <c r="M11" s="10">
        <f>M6*R6*9</f>
        <v>1530</v>
      </c>
      <c r="N11" s="10">
        <f>SUM(B11:M11)</f>
        <v>28305</v>
      </c>
    </row>
    <row r="12" spans="1:19">
      <c r="A12" s="11" t="s">
        <v>112</v>
      </c>
      <c r="B12" s="10">
        <f>SUM(B9:B11)</f>
        <v>2230</v>
      </c>
      <c r="C12" s="10">
        <f>SUM(C9:C11)</f>
        <v>2785</v>
      </c>
      <c r="D12" s="10">
        <f t="shared" ref="D12:M12" si="0">SUM(D9:D11)</f>
        <v>5915</v>
      </c>
      <c r="E12" s="10">
        <f t="shared" si="0"/>
        <v>3100</v>
      </c>
      <c r="F12" s="10">
        <f t="shared" si="0"/>
        <v>4280</v>
      </c>
      <c r="G12" s="10">
        <f t="shared" si="0"/>
        <v>3275</v>
      </c>
      <c r="H12" s="10">
        <f t="shared" si="0"/>
        <v>4910</v>
      </c>
      <c r="I12" s="10">
        <f t="shared" si="0"/>
        <v>1705</v>
      </c>
      <c r="J12" s="10">
        <f t="shared" si="0"/>
        <v>280</v>
      </c>
      <c r="K12" s="10">
        <f t="shared" si="0"/>
        <v>2925</v>
      </c>
      <c r="L12" s="10">
        <f t="shared" si="0"/>
        <v>2545</v>
      </c>
      <c r="M12" s="10">
        <f t="shared" si="0"/>
        <v>1810</v>
      </c>
      <c r="N12" s="10">
        <f>SUM(B12:M12)</f>
        <v>35760</v>
      </c>
    </row>
    <row r="13" spans="1:19">
      <c r="A13" s="11" t="s">
        <v>81</v>
      </c>
      <c r="B13" s="10">
        <v>2000</v>
      </c>
      <c r="C13" s="10">
        <v>2500</v>
      </c>
      <c r="D13" s="10">
        <v>3000</v>
      </c>
      <c r="E13" s="10">
        <v>1000</v>
      </c>
      <c r="F13" s="10">
        <v>500</v>
      </c>
      <c r="G13" s="10">
        <v>50</v>
      </c>
      <c r="H13" s="10">
        <v>200</v>
      </c>
      <c r="I13" s="10">
        <v>800</v>
      </c>
      <c r="J13" s="10">
        <v>500</v>
      </c>
      <c r="K13" s="10">
        <v>300</v>
      </c>
      <c r="L13" s="10">
        <v>900</v>
      </c>
      <c r="M13" s="10">
        <v>550</v>
      </c>
      <c r="N13" s="10">
        <f>SUM(B13:M13)</f>
        <v>12300</v>
      </c>
    </row>
    <row r="14" spans="1:19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9">
      <c r="A15" s="11" t="s">
        <v>43</v>
      </c>
      <c r="B15" s="10">
        <f>B12+B13</f>
        <v>4230</v>
      </c>
      <c r="C15" s="10">
        <f t="shared" ref="C15:M15" si="1">C12+C13</f>
        <v>5285</v>
      </c>
      <c r="D15" s="10">
        <f t="shared" si="1"/>
        <v>8915</v>
      </c>
      <c r="E15" s="10">
        <f t="shared" si="1"/>
        <v>4100</v>
      </c>
      <c r="F15" s="10">
        <f t="shared" si="1"/>
        <v>4780</v>
      </c>
      <c r="G15" s="10">
        <f t="shared" si="1"/>
        <v>3325</v>
      </c>
      <c r="H15" s="10">
        <f t="shared" si="1"/>
        <v>5110</v>
      </c>
      <c r="I15" s="10">
        <f t="shared" si="1"/>
        <v>2505</v>
      </c>
      <c r="J15" s="10">
        <f t="shared" si="1"/>
        <v>780</v>
      </c>
      <c r="K15" s="10">
        <f t="shared" si="1"/>
        <v>3225</v>
      </c>
      <c r="L15" s="10">
        <f t="shared" si="1"/>
        <v>3445</v>
      </c>
      <c r="M15" s="10">
        <f t="shared" si="1"/>
        <v>2360</v>
      </c>
      <c r="N15" s="10">
        <f>SUM(B15:M15)</f>
        <v>48060</v>
      </c>
    </row>
    <row r="16" spans="1:19">
      <c r="A16" s="11" t="s">
        <v>41</v>
      </c>
      <c r="B16" s="10">
        <v>350</v>
      </c>
      <c r="C16" s="10">
        <v>600</v>
      </c>
      <c r="D16" s="10">
        <v>550</v>
      </c>
      <c r="E16" s="10">
        <v>500</v>
      </c>
      <c r="F16" s="10">
        <v>800</v>
      </c>
      <c r="G16" s="10">
        <v>500</v>
      </c>
      <c r="H16" s="10">
        <v>1500</v>
      </c>
      <c r="I16" s="10">
        <v>0</v>
      </c>
      <c r="J16" s="10">
        <v>80</v>
      </c>
      <c r="K16" s="10">
        <v>160</v>
      </c>
      <c r="L16" s="10">
        <v>450</v>
      </c>
      <c r="M16" s="10">
        <v>350</v>
      </c>
      <c r="N16" s="10">
        <f>SUM(B16:M16)</f>
        <v>5840</v>
      </c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11" t="s">
        <v>45</v>
      </c>
      <c r="B18" s="10">
        <f>B15-B16</f>
        <v>3880</v>
      </c>
      <c r="C18" s="10">
        <f t="shared" ref="C18:M18" si="2">C15-C16</f>
        <v>4685</v>
      </c>
      <c r="D18" s="10">
        <f t="shared" si="2"/>
        <v>8365</v>
      </c>
      <c r="E18" s="10">
        <f t="shared" si="2"/>
        <v>3600</v>
      </c>
      <c r="F18" s="10">
        <f t="shared" si="2"/>
        <v>3980</v>
      </c>
      <c r="G18" s="10">
        <f t="shared" si="2"/>
        <v>2825</v>
      </c>
      <c r="H18" s="10">
        <f t="shared" si="2"/>
        <v>3610</v>
      </c>
      <c r="I18" s="10">
        <f t="shared" si="2"/>
        <v>2505</v>
      </c>
      <c r="J18" s="10">
        <f t="shared" si="2"/>
        <v>700</v>
      </c>
      <c r="K18" s="10">
        <f t="shared" si="2"/>
        <v>3065</v>
      </c>
      <c r="L18" s="10">
        <f t="shared" si="2"/>
        <v>2995</v>
      </c>
      <c r="M18" s="10">
        <f t="shared" si="2"/>
        <v>2010</v>
      </c>
      <c r="N18" s="10">
        <f>N15-N16</f>
        <v>42220</v>
      </c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1" t="s">
        <v>44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>
      <c r="A21" s="10" t="s">
        <v>31</v>
      </c>
      <c r="B21" s="10">
        <v>700</v>
      </c>
      <c r="C21" s="10">
        <v>700</v>
      </c>
      <c r="D21" s="10">
        <v>700</v>
      </c>
      <c r="E21" s="10">
        <v>700</v>
      </c>
      <c r="F21" s="10">
        <v>700</v>
      </c>
      <c r="G21" s="10">
        <v>700</v>
      </c>
      <c r="H21" s="10">
        <v>700</v>
      </c>
      <c r="I21" s="10">
        <v>700</v>
      </c>
      <c r="J21" s="10">
        <v>700</v>
      </c>
      <c r="K21" s="10">
        <v>700</v>
      </c>
      <c r="L21" s="10">
        <v>700</v>
      </c>
      <c r="M21" s="10">
        <v>700</v>
      </c>
      <c r="N21" s="10">
        <f>SUM(B21:M21)</f>
        <v>8400</v>
      </c>
    </row>
    <row r="22" spans="1:14">
      <c r="A22" s="10" t="s">
        <v>101</v>
      </c>
      <c r="B22" s="10">
        <v>300</v>
      </c>
      <c r="C22" s="10">
        <v>100</v>
      </c>
      <c r="D22" s="10">
        <v>100</v>
      </c>
      <c r="E22" s="10">
        <v>100</v>
      </c>
      <c r="F22" s="10">
        <v>100</v>
      </c>
      <c r="G22" s="10">
        <v>100</v>
      </c>
      <c r="H22" s="10">
        <v>100</v>
      </c>
      <c r="I22" s="10">
        <v>100</v>
      </c>
      <c r="J22" s="10">
        <v>100</v>
      </c>
      <c r="K22" s="10">
        <v>100</v>
      </c>
      <c r="L22" s="10">
        <v>100</v>
      </c>
      <c r="M22" s="10">
        <v>100</v>
      </c>
      <c r="N22" s="10">
        <f t="shared" ref="N22:N26" si="3">SUM(B22:M22)</f>
        <v>1400</v>
      </c>
    </row>
    <row r="23" spans="1:14">
      <c r="A23" s="10" t="s">
        <v>32</v>
      </c>
      <c r="B23" s="10">
        <v>200</v>
      </c>
      <c r="C23" s="10">
        <v>50</v>
      </c>
      <c r="D23" s="10">
        <v>50</v>
      </c>
      <c r="E23" s="10">
        <v>50</v>
      </c>
      <c r="F23" s="10">
        <v>50</v>
      </c>
      <c r="G23" s="10">
        <v>50</v>
      </c>
      <c r="H23" s="10">
        <v>50</v>
      </c>
      <c r="I23" s="10">
        <v>50</v>
      </c>
      <c r="J23" s="10">
        <v>50</v>
      </c>
      <c r="K23" s="10">
        <v>50</v>
      </c>
      <c r="L23" s="10">
        <v>50</v>
      </c>
      <c r="M23" s="10">
        <v>50</v>
      </c>
      <c r="N23" s="10">
        <f t="shared" si="3"/>
        <v>750</v>
      </c>
    </row>
    <row r="24" spans="1:14">
      <c r="A24" s="10" t="s">
        <v>33</v>
      </c>
      <c r="B24" s="10">
        <v>500</v>
      </c>
      <c r="C24" s="10">
        <v>300</v>
      </c>
      <c r="D24" s="10">
        <v>200</v>
      </c>
      <c r="E24" s="10">
        <v>350</v>
      </c>
      <c r="F24" s="10">
        <v>150</v>
      </c>
      <c r="G24" s="10">
        <v>200</v>
      </c>
      <c r="H24" s="10">
        <v>250</v>
      </c>
      <c r="I24" s="10">
        <v>150</v>
      </c>
      <c r="J24" s="10">
        <v>200</v>
      </c>
      <c r="K24" s="10">
        <v>100</v>
      </c>
      <c r="L24" s="10">
        <v>100</v>
      </c>
      <c r="M24" s="10">
        <v>150</v>
      </c>
      <c r="N24" s="10">
        <f t="shared" si="3"/>
        <v>2650</v>
      </c>
    </row>
    <row r="25" spans="1:14">
      <c r="A25" s="10" t="s">
        <v>82</v>
      </c>
      <c r="B25" s="10">
        <v>1500</v>
      </c>
      <c r="C25" s="10">
        <v>1500</v>
      </c>
      <c r="D25" s="10">
        <v>1500</v>
      </c>
      <c r="E25" s="10">
        <v>1500</v>
      </c>
      <c r="F25" s="10">
        <v>1500</v>
      </c>
      <c r="G25" s="10">
        <v>1500</v>
      </c>
      <c r="H25" s="10">
        <v>1500</v>
      </c>
      <c r="I25" s="10">
        <v>1500</v>
      </c>
      <c r="J25" s="10">
        <v>1500</v>
      </c>
      <c r="K25" s="10">
        <v>1500</v>
      </c>
      <c r="L25" s="10">
        <v>1500</v>
      </c>
      <c r="M25" s="10">
        <v>1500</v>
      </c>
      <c r="N25" s="10">
        <f>SUM(B25:M25)</f>
        <v>18000</v>
      </c>
    </row>
    <row r="26" spans="1:14">
      <c r="A26" s="10" t="s">
        <v>34</v>
      </c>
      <c r="B26" s="10">
        <v>350</v>
      </c>
      <c r="C26" s="10">
        <v>150</v>
      </c>
      <c r="D26" s="10">
        <v>120</v>
      </c>
      <c r="E26" s="10">
        <v>200</v>
      </c>
      <c r="F26" s="10">
        <v>80</v>
      </c>
      <c r="G26" s="10">
        <v>120</v>
      </c>
      <c r="H26" s="10">
        <v>100</v>
      </c>
      <c r="I26" s="10">
        <v>80</v>
      </c>
      <c r="J26" s="10">
        <v>120</v>
      </c>
      <c r="K26" s="10">
        <v>100</v>
      </c>
      <c r="L26" s="10">
        <v>100</v>
      </c>
      <c r="M26" s="10">
        <v>80</v>
      </c>
      <c r="N26" s="10">
        <f t="shared" si="3"/>
        <v>1600</v>
      </c>
    </row>
    <row r="27" spans="1:14">
      <c r="A27" s="33" t="s">
        <v>35</v>
      </c>
      <c r="B27" s="33"/>
      <c r="C27" s="33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>
      <c r="A28" s="23"/>
      <c r="B28" s="23"/>
      <c r="C28" s="2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1" t="s">
        <v>36</v>
      </c>
      <c r="B29" s="10">
        <f t="shared" ref="B29:M29" si="4">SUM(B21:B26)</f>
        <v>3550</v>
      </c>
      <c r="C29" s="10">
        <f t="shared" si="4"/>
        <v>2800</v>
      </c>
      <c r="D29" s="10">
        <f t="shared" si="4"/>
        <v>2670</v>
      </c>
      <c r="E29" s="10">
        <f t="shared" si="4"/>
        <v>2900</v>
      </c>
      <c r="F29" s="10">
        <f t="shared" si="4"/>
        <v>2580</v>
      </c>
      <c r="G29" s="10">
        <f t="shared" si="4"/>
        <v>2670</v>
      </c>
      <c r="H29" s="10">
        <f t="shared" si="4"/>
        <v>2700</v>
      </c>
      <c r="I29" s="10">
        <f t="shared" si="4"/>
        <v>2580</v>
      </c>
      <c r="J29" s="10">
        <f t="shared" si="4"/>
        <v>2670</v>
      </c>
      <c r="K29" s="10">
        <f t="shared" si="4"/>
        <v>2550</v>
      </c>
      <c r="L29" s="10">
        <f t="shared" si="4"/>
        <v>2550</v>
      </c>
      <c r="M29" s="10">
        <f t="shared" si="4"/>
        <v>2580</v>
      </c>
      <c r="N29" s="10">
        <f>SUM(B29:M29)</f>
        <v>32800</v>
      </c>
    </row>
    <row r="30" spans="1:14">
      <c r="A30" s="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1" t="s">
        <v>42</v>
      </c>
      <c r="B31" s="10">
        <f>B18-B29</f>
        <v>330</v>
      </c>
      <c r="C31" s="10">
        <f t="shared" ref="C31:M31" si="5">C18-C29</f>
        <v>1885</v>
      </c>
      <c r="D31" s="10">
        <f t="shared" si="5"/>
        <v>5695</v>
      </c>
      <c r="E31" s="10">
        <f t="shared" si="5"/>
        <v>700</v>
      </c>
      <c r="F31" s="10">
        <f t="shared" si="5"/>
        <v>1400</v>
      </c>
      <c r="G31" s="10">
        <f t="shared" si="5"/>
        <v>155</v>
      </c>
      <c r="H31" s="10">
        <f t="shared" si="5"/>
        <v>910</v>
      </c>
      <c r="I31" s="10">
        <f t="shared" si="5"/>
        <v>-75</v>
      </c>
      <c r="J31" s="10">
        <f t="shared" si="5"/>
        <v>-1970</v>
      </c>
      <c r="K31" s="10">
        <f t="shared" si="5"/>
        <v>515</v>
      </c>
      <c r="L31" s="10">
        <f t="shared" si="5"/>
        <v>445</v>
      </c>
      <c r="M31" s="10">
        <f t="shared" si="5"/>
        <v>-570</v>
      </c>
      <c r="N31" s="10">
        <f>SUM(B31:M31)</f>
        <v>9420</v>
      </c>
    </row>
    <row r="32" spans="1:14">
      <c r="A32" s="10" t="s">
        <v>37</v>
      </c>
      <c r="B32" s="24">
        <v>0.12</v>
      </c>
      <c r="C32" s="24">
        <v>0.12</v>
      </c>
      <c r="D32" s="24">
        <v>0.12</v>
      </c>
      <c r="E32" s="24">
        <v>0.12</v>
      </c>
      <c r="F32" s="24">
        <v>0.12</v>
      </c>
      <c r="G32" s="24">
        <v>0.12</v>
      </c>
      <c r="H32" s="24">
        <v>0.12</v>
      </c>
      <c r="I32" s="24">
        <v>0.12</v>
      </c>
      <c r="J32" s="24">
        <v>0.12</v>
      </c>
      <c r="K32" s="24">
        <v>0.12</v>
      </c>
      <c r="L32" s="24">
        <v>0.12</v>
      </c>
      <c r="M32" s="24">
        <v>0.12</v>
      </c>
      <c r="N32" s="24">
        <v>0.12</v>
      </c>
    </row>
    <row r="33" spans="1:14">
      <c r="A33" s="11" t="s">
        <v>38</v>
      </c>
      <c r="B33" s="10">
        <f>B31-B32*B31</f>
        <v>290.39999999999998</v>
      </c>
      <c r="C33" s="10">
        <f t="shared" ref="C33:M33" si="6">C31-C32*C31</f>
        <v>1658.8</v>
      </c>
      <c r="D33" s="10">
        <f t="shared" si="6"/>
        <v>5011.6000000000004</v>
      </c>
      <c r="E33" s="10">
        <f t="shared" si="6"/>
        <v>616</v>
      </c>
      <c r="F33" s="10">
        <f t="shared" si="6"/>
        <v>1232</v>
      </c>
      <c r="G33" s="10">
        <f t="shared" si="6"/>
        <v>136.4</v>
      </c>
      <c r="H33" s="10">
        <f t="shared" si="6"/>
        <v>800.8</v>
      </c>
      <c r="I33" s="10">
        <f t="shared" si="6"/>
        <v>-66</v>
      </c>
      <c r="J33" s="10">
        <f t="shared" si="6"/>
        <v>-1733.6</v>
      </c>
      <c r="K33" s="10">
        <f t="shared" si="6"/>
        <v>453.2</v>
      </c>
      <c r="L33" s="10">
        <f t="shared" si="6"/>
        <v>391.6</v>
      </c>
      <c r="M33" s="10">
        <f t="shared" si="6"/>
        <v>-501.6</v>
      </c>
      <c r="N33" s="10">
        <f t="shared" ref="N33" si="7">N31+N32*N31</f>
        <v>10550.4</v>
      </c>
    </row>
  </sheetData>
  <mergeCells count="1">
    <mergeCell ref="A27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Start Up Costs </vt:lpstr>
      <vt:lpstr>details to upload </vt:lpstr>
      <vt:lpstr>Income Statement Year 1 </vt:lpstr>
      <vt:lpstr>Cash Flow Year 1 </vt:lpstr>
      <vt:lpstr>Balance sheet Year 1</vt:lpstr>
      <vt:lpstr>Income Statement Year 2 </vt:lpstr>
      <vt:lpstr>Cash Flow Year 2</vt:lpstr>
      <vt:lpstr>Balance Sheet Year 2 </vt:lpstr>
      <vt:lpstr>Income Statement Year 3</vt:lpstr>
      <vt:lpstr>Cash Flow Year 3</vt:lpstr>
      <vt:lpstr>Balance Sheet Year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Amrit Sandhu</cp:lastModifiedBy>
  <dcterms:created xsi:type="dcterms:W3CDTF">2022-03-19T15:50:25Z</dcterms:created>
  <dcterms:modified xsi:type="dcterms:W3CDTF">2025-03-16T07:14:08Z</dcterms:modified>
</cp:coreProperties>
</file>